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Your claims" sheetId="2" state="visible" r:id="rId2"/>
    <sheet xmlns:r="http://schemas.openxmlformats.org/officeDocument/2006/relationships" name="Your people" sheetId="3" state="visible" r:id="rId3"/>
    <sheet xmlns:r="http://schemas.openxmlformats.org/officeDocument/2006/relationships" name="Outside costs" sheetId="4" state="visible" r:id="rId4"/>
    <sheet xmlns:r="http://schemas.openxmlformats.org/officeDocument/2006/relationships" name="Trial log" sheetId="5" state="visible" r:id="rId5"/>
    <sheet xmlns:r="http://schemas.openxmlformats.org/officeDocument/2006/relationships" name="The software" sheetId="6" state="visible" r:id="rId6"/>
    <sheet xmlns:r="http://schemas.openxmlformats.org/officeDocument/2006/relationships" name="Options" sheetId="7" state="visible" r:id="rId7"/>
    <sheet xmlns:r="http://schemas.openxmlformats.org/officeDocument/2006/relationships" name="Results" sheetId="8" state="visible" r:id="rId8"/>
    <sheet xmlns:r="http://schemas.openxmlformats.org/officeDocument/2006/relationships" name="Sensitivity" sheetId="9" state="visible" r:id="rId9"/>
    <sheet xmlns:r="http://schemas.openxmlformats.org/officeDocument/2006/relationships" name="Risk register" sheetId="10" state="visible" r:id="rId10"/>
    <sheet xmlns:r="http://schemas.openxmlformats.org/officeDocument/2006/relationships" name="Summary" sheetId="11" state="visible" r:id="rId11"/>
    <sheet xmlns:r="http://schemas.openxmlformats.org/officeDocument/2006/relationships" name="Worked example" sheetId="12" state="visible" r:id="rId12"/>
    <sheet xmlns:r="http://schemas.openxmlformats.org/officeDocument/2006/relationships" name="Sources" sheetId="13" state="visible" r:id="rId13"/>
  </sheets>
  <definedNames>
    <definedName name="_xlnm.Print_Area" localSheetId="10">'Summary'!$A$1:$F$44</definedName>
  </definedNames>
  <calcPr calcId="124519" fullCalcOnLoad="1"/>
</workbook>
</file>

<file path=xl/styles.xml><?xml version="1.0" encoding="utf-8"?>
<styleSheet xmlns="http://schemas.openxmlformats.org/spreadsheetml/2006/main">
  <numFmts count="10">
    <numFmt numFmtId="164" formatCode="#,##0;(#,##0);&quot;-&quot;"/>
    <numFmt numFmtId="165" formatCode="0.0%;(0.0%);&quot;-&quot;"/>
    <numFmt numFmtId="166" formatCode="£#,##0.00;(£#,##0.00);&quot;-&quot;"/>
    <numFmt numFmtId="167" formatCode="#,##0.00;(#,##0.00);&quot;-&quot;"/>
    <numFmt numFmtId="168" formatCode="£#,##0;(£#,##0);&quot;-&quot;"/>
    <numFmt numFmtId="169" formatCode="dd mmm yyyy"/>
    <numFmt numFmtId="170" formatCode="0.0"/>
    <numFmt numFmtId="171" formatCode="0%&quot; of the measured saving&quot;"/>
    <numFmt numFmtId="172" formatCode="0%&quot; of your claim volume&quot;"/>
    <numFmt numFmtId="173" formatCode="0.000"/>
  </numFmts>
  <fonts count="19">
    <font>
      <name val="Calibri"/>
      <family val="2"/>
      <color theme="1"/>
      <sz val="11"/>
      <scheme val="minor"/>
    </font>
    <font>
      <name val="Arial"/>
      <b val="1"/>
      <color rgb="00FFFFFF"/>
      <sz val="15"/>
    </font>
    <font>
      <name val="Arial"/>
      <i val="1"/>
      <color rgb="0046566B"/>
      <sz val="10"/>
    </font>
    <font>
      <name val="Arial"/>
      <b val="1"/>
      <color rgb="000F1B2D"/>
      <sz val="9"/>
    </font>
    <font>
      <name val="Arial"/>
      <color rgb="000F1B2D"/>
      <sz val="9"/>
    </font>
    <font>
      <name val="Arial"/>
      <b val="1"/>
      <color rgb="000F1B2D"/>
      <sz val="10"/>
    </font>
    <font>
      <name val="Arial"/>
      <color rgb="0046566B"/>
      <sz val="9"/>
    </font>
    <font>
      <name val="Arial"/>
      <color rgb="000F1B2D"/>
      <sz val="10"/>
    </font>
    <font>
      <name val="Arial"/>
      <color rgb="000E7C7B"/>
      <sz val="10"/>
      <u val="single"/>
    </font>
    <font>
      <name val="Arial"/>
      <b val="1"/>
      <color rgb="000E7C7B"/>
      <sz val="9"/>
    </font>
    <font>
      <name val="Arial"/>
      <i val="1"/>
      <color rgb="005B6B80"/>
      <sz val="9"/>
    </font>
    <font>
      <name val="Arial"/>
      <color rgb="001F3A93"/>
      <sz val="10"/>
    </font>
    <font>
      <name val="Arial"/>
      <b val="1"/>
      <color rgb="000E7C7B"/>
      <sz val="10"/>
    </font>
    <font>
      <name val="Arial"/>
      <color rgb="005B6B80"/>
      <sz val="9"/>
    </font>
    <font>
      <name val="Arial"/>
      <b val="1"/>
      <color rgb="00FFFFFF"/>
      <sz val="11"/>
    </font>
    <font>
      <name val="Arial"/>
      <b val="1"/>
      <color rgb="000E7C7B"/>
      <sz val="11"/>
    </font>
    <font>
      <name val="Arial"/>
      <b val="1"/>
      <color rgb="008A5C0B"/>
      <sz val="10"/>
    </font>
    <font>
      <name val="Arial"/>
      <color rgb="008A5C0B"/>
      <sz val="10"/>
    </font>
    <font>
      <name val="Arial"/>
      <color rgb="000E7C7B"/>
      <sz val="9"/>
      <u val="single"/>
    </font>
  </fonts>
  <fills count="9">
    <fill>
      <patternFill/>
    </fill>
    <fill>
      <patternFill patternType="gray125"/>
    </fill>
    <fill>
      <patternFill patternType="solid">
        <fgColor rgb="000F1B2D"/>
      </patternFill>
    </fill>
    <fill>
      <patternFill patternType="solid">
        <fgColor rgb="000E7C7B"/>
      </patternFill>
    </fill>
    <fill>
      <patternFill patternType="solid">
        <fgColor rgb="00DDEBF7"/>
      </patternFill>
    </fill>
    <fill>
      <patternFill patternType="solid">
        <fgColor rgb="00FFFFFF"/>
      </patternFill>
    </fill>
    <fill>
      <patternFill patternType="solid">
        <fgColor rgb="00F2F2F2"/>
      </patternFill>
    </fill>
    <fill>
      <patternFill patternType="solid">
        <fgColor rgb="00E6F2F1"/>
      </patternFill>
    </fill>
    <fill>
      <patternFill patternType="solid">
        <fgColor rgb="00FDF0D5"/>
      </patternFill>
    </fill>
  </fills>
  <borders count="11">
    <border>
      <left/>
      <right/>
      <top/>
      <bottom/>
      <diagonal/>
    </border>
    <border>
      <left style="thin">
        <color rgb="00C9D6E2"/>
      </left>
      <right style="thin">
        <color rgb="00C9D6E2"/>
      </right>
      <top style="thin">
        <color rgb="00C9D6E2"/>
      </top>
      <bottom style="thin">
        <color rgb="00C9D6E2"/>
      </bottom>
    </border>
    <border>
      <left/>
      <right/>
      <top style="thin">
        <color rgb="00C9D6E2"/>
      </top>
      <bottom/>
      <diagonal/>
    </border>
    <border>
      <left/>
      <right style="thin">
        <color rgb="00C9D6E2"/>
      </right>
      <top style="thin">
        <color rgb="00C9D6E2"/>
      </top>
      <bottom/>
      <diagonal/>
    </border>
    <border>
      <left/>
      <right/>
      <top style="thin">
        <color rgb="00C9D6E2"/>
      </top>
      <bottom style="thin">
        <color rgb="00C9D6E2"/>
      </bottom>
      <diagonal/>
    </border>
    <border>
      <left/>
      <right style="thin">
        <color rgb="00C9D6E2"/>
      </right>
      <top style="thin">
        <color rgb="00C9D6E2"/>
      </top>
      <bottom style="thin">
        <color rgb="00C9D6E2"/>
      </bottom>
      <diagonal/>
    </border>
    <border>
      <left style="thin">
        <color rgb="00C9D6E2"/>
      </left>
      <right/>
      <top/>
      <bottom/>
      <diagonal/>
    </border>
    <border>
      <left/>
      <right style="thin">
        <color rgb="00C9D6E2"/>
      </right>
      <top/>
      <bottom/>
      <diagonal/>
    </border>
    <border>
      <left style="thin">
        <color rgb="00C9D6E2"/>
      </left>
      <right/>
      <top/>
      <bottom style="thin">
        <color rgb="00C9D6E2"/>
      </bottom>
      <diagonal/>
    </border>
    <border>
      <left/>
      <right/>
      <top/>
      <bottom style="thin">
        <color rgb="00C9D6E2"/>
      </bottom>
      <diagonal/>
    </border>
    <border>
      <left/>
      <right style="thin">
        <color rgb="00C9D6E2"/>
      </right>
      <top/>
      <bottom style="thin">
        <color rgb="00C9D6E2"/>
      </bottom>
      <diagonal/>
    </border>
  </borders>
  <cellStyleXfs count="1">
    <xf numFmtId="0" fontId="0" fillId="0" borderId="0"/>
  </cellStyleXfs>
  <cellXfs count="66">
    <xf numFmtId="0" fontId="0" fillId="0" borderId="0" pivotButton="0" quotePrefix="0" xfId="0"/>
    <xf numFmtId="0" fontId="0" fillId="2" borderId="0" pivotButton="0" quotePrefix="0" xfId="0"/>
    <xf numFmtId="0" fontId="1" fillId="2" borderId="0" applyAlignment="1" pivotButton="0" quotePrefix="0" xfId="0">
      <alignment vertical="center"/>
    </xf>
    <xf numFmtId="0" fontId="0" fillId="3" borderId="0" pivotButton="0" quotePrefix="0" xfId="0"/>
    <xf numFmtId="0" fontId="2" fillId="0" borderId="0" applyAlignment="1" pivotButton="0" quotePrefix="0" xfId="0">
      <alignment vertical="top" wrapText="1"/>
    </xf>
    <xf numFmtId="0" fontId="3" fillId="0" borderId="0" pivotButton="0" quotePrefix="0" xfId="0"/>
    <xf numFmtId="0" fontId="4" fillId="4" borderId="0" applyAlignment="1" pivotButton="0" quotePrefix="0" xfId="0">
      <alignment horizontal="center"/>
    </xf>
    <xf numFmtId="0" fontId="4" fillId="5" borderId="1" applyAlignment="1" pivotButton="0" quotePrefix="0" xfId="0">
      <alignment horizontal="center"/>
    </xf>
    <xf numFmtId="0" fontId="4" fillId="6" borderId="0" applyAlignment="1" pivotButton="0" quotePrefix="0" xfId="0">
      <alignment horizontal="center"/>
    </xf>
    <xf numFmtId="0" fontId="5" fillId="7" borderId="1" applyAlignment="1" pivotButton="0" quotePrefix="0" xfId="0">
      <alignment vertical="center" wrapText="1"/>
    </xf>
    <xf numFmtId="0" fontId="5" fillId="0" borderId="1" applyAlignment="1" pivotButton="0" quotePrefix="0" xfId="0">
      <alignment vertical="center" wrapText="1"/>
    </xf>
    <xf numFmtId="0" fontId="7" fillId="6" borderId="1" applyAlignment="1" pivotButton="0" quotePrefix="0" xfId="0">
      <alignment vertical="center" wrapText="1"/>
    </xf>
    <xf numFmtId="0" fontId="8" fillId="6" borderId="1" applyAlignment="1" pivotButton="0" quotePrefix="0" xfId="0">
      <alignment vertical="center" wrapText="1"/>
    </xf>
    <xf numFmtId="0" fontId="9" fillId="0" borderId="0" pivotButton="0" quotePrefix="0" xfId="0"/>
    <xf numFmtId="0" fontId="10" fillId="0" borderId="0" pivotButton="0" quotePrefix="0" xfId="0"/>
    <xf numFmtId="0" fontId="7" fillId="0" borderId="1" applyAlignment="1" pivotButton="0" quotePrefix="0" xfId="0">
      <alignment vertical="center" wrapText="1"/>
    </xf>
    <xf numFmtId="164" fontId="11" fillId="4" borderId="1" applyAlignment="1" applyProtection="1" pivotButton="0" quotePrefix="0" xfId="0">
      <alignment vertical="center" wrapText="1"/>
      <protection locked="0" hidden="0"/>
    </xf>
    <xf numFmtId="0" fontId="6" fillId="6" borderId="1" applyAlignment="1" pivotButton="0" quotePrefix="0" xfId="0">
      <alignment vertical="center" wrapText="1"/>
    </xf>
    <xf numFmtId="165" fontId="11" fillId="4" borderId="1" applyAlignment="1" applyProtection="1" pivotButton="0" quotePrefix="0" xfId="0">
      <alignment vertical="center" wrapText="1"/>
      <protection locked="0" hidden="0"/>
    </xf>
    <xf numFmtId="166" fontId="11" fillId="4" borderId="1" applyAlignment="1" applyProtection="1" pivotButton="0" quotePrefix="0" xfId="0">
      <alignment vertical="center" wrapText="1"/>
      <protection locked="0" hidden="0"/>
    </xf>
    <xf numFmtId="167" fontId="11" fillId="4" borderId="1" applyAlignment="1" applyProtection="1" pivotButton="0" quotePrefix="0" xfId="0">
      <alignment vertical="center" wrapText="1"/>
      <protection locked="0" hidden="0"/>
    </xf>
    <xf numFmtId="0" fontId="7" fillId="5" borderId="1" applyAlignment="1" pivotButton="0" quotePrefix="0" xfId="0">
      <alignment vertical="center" wrapText="1"/>
    </xf>
    <xf numFmtId="167" fontId="5" fillId="5" borderId="1" applyAlignment="1" pivotButton="0" quotePrefix="0" xfId="0">
      <alignment vertical="center" wrapText="1"/>
    </xf>
    <xf numFmtId="166" fontId="7" fillId="5" borderId="1" applyAlignment="1" pivotButton="0" quotePrefix="0" xfId="0">
      <alignment vertical="center" wrapText="1"/>
    </xf>
    <xf numFmtId="166" fontId="5" fillId="5" borderId="1" applyAlignment="1" pivotButton="0" quotePrefix="0" xfId="0">
      <alignment vertical="center" wrapText="1"/>
    </xf>
    <xf numFmtId="0" fontId="0" fillId="0" borderId="4" pivotButton="0" quotePrefix="0" xfId="0"/>
    <xf numFmtId="0" fontId="0" fillId="0" borderId="5" pivotButton="0" quotePrefix="0" xfId="0"/>
    <xf numFmtId="168" fontId="11" fillId="4" borderId="1" applyAlignment="1" applyProtection="1" pivotButton="0" quotePrefix="0" xfId="0">
      <alignment vertical="center" wrapText="1"/>
      <protection locked="0" hidden="0"/>
    </xf>
    <xf numFmtId="0" fontId="11" fillId="4" borderId="1" applyAlignment="1" applyProtection="1" pivotButton="0" quotePrefix="0" xfId="0">
      <alignment vertical="center" wrapText="1"/>
      <protection locked="0" hidden="0"/>
    </xf>
    <xf numFmtId="168" fontId="7" fillId="5" borderId="1" applyAlignment="1" pivotButton="0" quotePrefix="0" xfId="0">
      <alignment vertical="center" wrapText="1"/>
    </xf>
    <xf numFmtId="0" fontId="12" fillId="0" borderId="0" pivotButton="0" quotePrefix="0" xfId="0"/>
    <xf numFmtId="0" fontId="5" fillId="0" borderId="1" pivotButton="0" quotePrefix="0" xfId="0"/>
    <xf numFmtId="168" fontId="7" fillId="0" borderId="1" pivotButton="0" quotePrefix="0" xfId="0"/>
    <xf numFmtId="0" fontId="13" fillId="0" borderId="0" pivotButton="0" quotePrefix="0" xfId="0"/>
    <xf numFmtId="169" fontId="11" fillId="4" borderId="1" applyAlignment="1" applyProtection="1" pivotButton="0" quotePrefix="0" xfId="0">
      <alignment vertical="center" wrapText="1"/>
      <protection locked="0" hidden="0"/>
    </xf>
    <xf numFmtId="167" fontId="7" fillId="5" borderId="1" applyAlignment="1" pivotButton="0" quotePrefix="0" xfId="0">
      <alignment vertical="center" wrapText="1"/>
    </xf>
    <xf numFmtId="164" fontId="7" fillId="5" borderId="1" applyAlignment="1" pivotButton="0" quotePrefix="0" xfId="0">
      <alignment vertical="center" wrapText="1"/>
    </xf>
    <xf numFmtId="168" fontId="5" fillId="5" borderId="1" applyAlignment="1" pivotButton="0" quotePrefix="0" xfId="0">
      <alignment vertical="center" wrapText="1"/>
    </xf>
    <xf numFmtId="165" fontId="7" fillId="5" borderId="1" applyAlignment="1" pivotButton="0" quotePrefix="0" xfId="0">
      <alignment vertical="center" wrapText="1"/>
    </xf>
    <xf numFmtId="165" fontId="5" fillId="5" borderId="1" applyAlignment="1" pivotButton="0" quotePrefix="0" xfId="0">
      <alignment vertical="center" wrapText="1"/>
    </xf>
    <xf numFmtId="170" fontId="5" fillId="5" borderId="1" applyAlignment="1" pivotButton="0" quotePrefix="0" xfId="0">
      <alignment vertical="center" wrapText="1"/>
    </xf>
    <xf numFmtId="0" fontId="5" fillId="5" borderId="1" applyAlignment="1" pivotButton="0" quotePrefix="0" xfId="0">
      <alignment vertical="center" wrapText="1"/>
    </xf>
    <xf numFmtId="171" fontId="5" fillId="0" borderId="1" pivotButton="0" quotePrefix="0" xfId="0"/>
    <xf numFmtId="172" fontId="5" fillId="0" borderId="1" pivotButton="0" quotePrefix="0" xfId="0"/>
    <xf numFmtId="0" fontId="0" fillId="0" borderId="5" applyProtection="1" pivotButton="0" quotePrefix="0" xfId="0">
      <protection locked="0" hidden="0"/>
    </xf>
    <xf numFmtId="0" fontId="0" fillId="0" borderId="2" pivotButton="0" quotePrefix="0" xfId="0"/>
    <xf numFmtId="0" fontId="0" fillId="0" borderId="3" pivotButton="0" quotePrefix="0" xfId="0"/>
    <xf numFmtId="0" fontId="0" fillId="0" borderId="8" pivotButton="0" quotePrefix="0" xfId="0"/>
    <xf numFmtId="0" fontId="0" fillId="0" borderId="9" pivotButton="0" quotePrefix="0" xfId="0"/>
    <xf numFmtId="0" fontId="0" fillId="0" borderId="10" pivotButton="0" quotePrefix="0" xfId="0"/>
    <xf numFmtId="164" fontId="5" fillId="5" borderId="1" applyAlignment="1" pivotButton="0" quotePrefix="0" xfId="0">
      <alignment vertical="center" wrapText="1"/>
    </xf>
    <xf numFmtId="173" fontId="7" fillId="5" borderId="1" applyAlignment="1" pivotButton="0" quotePrefix="0" xfId="0">
      <alignment vertical="center" wrapText="1"/>
    </xf>
    <xf numFmtId="0" fontId="14" fillId="3" borderId="0" pivotButton="0" quotePrefix="0" xfId="0"/>
    <xf numFmtId="0" fontId="11" fillId="4" borderId="1" applyAlignment="1" applyProtection="1" pivotButton="0" quotePrefix="0" xfId="0">
      <alignment vertical="top" wrapText="1"/>
      <protection locked="0" hidden="0"/>
    </xf>
    <xf numFmtId="0" fontId="0" fillId="0" borderId="4" applyProtection="1" pivotButton="0" quotePrefix="0" xfId="0">
      <protection locked="0" hidden="0"/>
    </xf>
    <xf numFmtId="0" fontId="3" fillId="7" borderId="1" pivotButton="0" quotePrefix="0" xfId="0"/>
    <xf numFmtId="0" fontId="15" fillId="0" borderId="0" pivotButton="0" quotePrefix="0" xfId="0"/>
    <xf numFmtId="0" fontId="16" fillId="8" borderId="0" applyAlignment="1" pivotButton="0" quotePrefix="0" xfId="0">
      <alignment vertical="top" wrapText="1"/>
    </xf>
    <xf numFmtId="0" fontId="0" fillId="8" borderId="0" pivotButton="0" quotePrefix="0" xfId="0"/>
    <xf numFmtId="0" fontId="4" fillId="8" borderId="0" applyAlignment="1" pivotButton="0" quotePrefix="0" xfId="0">
      <alignment horizontal="center"/>
    </xf>
    <xf numFmtId="164" fontId="17" fillId="8" borderId="1" pivotButton="0" quotePrefix="0" xfId="0"/>
    <xf numFmtId="165" fontId="17" fillId="8" borderId="1" pivotButton="0" quotePrefix="0" xfId="0"/>
    <xf numFmtId="167" fontId="17" fillId="8" borderId="1" pivotButton="0" quotePrefix="0" xfId="0"/>
    <xf numFmtId="168" fontId="17" fillId="8" borderId="1" pivotButton="0" quotePrefix="0" xfId="0"/>
    <xf numFmtId="0" fontId="18" fillId="0" borderId="1" applyAlignment="1" pivotButton="0" quotePrefix="0" xfId="0">
      <alignment vertical="center"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_rels/drawing8.xml.rels><Relationships xmlns="http://schemas.openxmlformats.org/package/2006/relationships"><Relationship Type="http://schemas.openxmlformats.org/officeDocument/2006/relationships/image" Target="/xl/media/image8.png" Id="rId1"/></Relationships>
</file>

<file path=xl/drawings/_rels/drawing9.xml.rels><Relationships xmlns="http://schemas.openxmlformats.org/package/2006/relationships"><Relationship Type="http://schemas.openxmlformats.org/officeDocument/2006/relationships/image" Target="/xl/media/image9.png" Id="rId1"/></Relationships>
</file>

<file path=xl/drawings/_rels/drawing10.xml.rels><Relationships xmlns="http://schemas.openxmlformats.org/package/2006/relationships"><Relationship Type="http://schemas.openxmlformats.org/officeDocument/2006/relationships/image" Target="/xl/media/image10.png" Id="rId1"/></Relationships>
</file>

<file path=xl/drawings/_rels/drawing11.xml.rels><Relationships xmlns="http://schemas.openxmlformats.org/package/2006/relationships"><Relationship Type="http://schemas.openxmlformats.org/officeDocument/2006/relationships/image" Target="/xl/media/image11.png" Id="rId1"/></Relationships>
</file>

<file path=xl/drawings/_rels/drawing12.xml.rels><Relationships xmlns="http://schemas.openxmlformats.org/package/2006/relationships"><Relationship Type="http://schemas.openxmlformats.org/officeDocument/2006/relationships/image" Target="/xl/media/image12.png" Id="rId1"/></Relationships>
</file>

<file path=xl/drawings/_rels/drawing13.xml.rels><Relationships xmlns="http://schemas.openxmlformats.org/package/2006/relationships"><Relationship Type="http://schemas.openxmlformats.org/officeDocument/2006/relationships/image" Target="/xl/media/image13.png" Id="rId1"/></Relationships>
</file>

<file path=xl/drawings/drawing1.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0.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1.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2.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3.xml><?xml version="1.0" encoding="utf-8"?>
<wsDr xmlns="http://schemas.openxmlformats.org/drawingml/2006/spreadsheetDrawing">
  <oneCellAnchor>
    <from>
      <col>0</col>
      <colOff>0</colOff>
      <row>0</row>
      <rowOff>0</rowOff>
    </from>
    <ext cx="13335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getveridat.com/resources/claim-substantiation-software-business-case" TargetMode="External" Id="rId1"/><Relationship Type="http://schemas.openxmlformats.org/officeDocument/2006/relationships/hyperlink" Target="https://www.getveridat.com/signup"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_rels/sheet8.xml.rels><Relationships xmlns="http://schemas.openxmlformats.org/package/2006/relationships"><Relationship Type="http://schemas.openxmlformats.org/officeDocument/2006/relationships/drawing" Target="/xl/drawings/drawing8.xml" Id="rId1"/></Relationships>
</file>

<file path=xl/worksheets/_rels/sheet9.xml.rels><Relationships xmlns="http://schemas.openxmlformats.org/package/2006/relationships"><Relationship Type="http://schemas.openxmlformats.org/officeDocument/2006/relationships/drawing" Target="/xl/drawings/drawing9.xml" Id="rId1"/></Relationships>
</file>

<file path=xl/worksheets/_rels/sheet10.xml.rels><Relationships xmlns="http://schemas.openxmlformats.org/package/2006/relationships"><Relationship Type="http://schemas.openxmlformats.org/officeDocument/2006/relationships/drawing" Target="/xl/drawings/drawing10.xml" Id="rId1"/></Relationships>
</file>

<file path=xl/worksheets/_rels/sheet11.xml.rels><Relationships xmlns="http://schemas.openxmlformats.org/package/2006/relationships"><Relationship Type="http://schemas.openxmlformats.org/officeDocument/2006/relationships/drawing" Target="/xl/drawings/drawing11.xml" Id="rId1"/></Relationships>
</file>

<file path=xl/worksheets/_rels/sheet12.xml.rels><Relationships xmlns="http://schemas.openxmlformats.org/package/2006/relationships"><Relationship Type="http://schemas.openxmlformats.org/officeDocument/2006/relationships/drawing" Target="/xl/drawings/drawing12.xml" Id="rId1"/></Relationships>
</file>

<file path=xl/worksheets/_rels/sheet13.xml.rels><Relationships xmlns="http://schemas.openxmlformats.org/package/2006/relationships"><Relationship Type="http://schemas.openxmlformats.org/officeDocument/2006/relationships/hyperlink" Target="https://www.gov.uk/government/publications/how-the-cma-uses-its-direct-consumer-enforcement-powers/how-the-cma-uses-its-direct-consumer-enforcement-powers" TargetMode="External" Id="rId1"/><Relationship Type="http://schemas.openxmlformats.org/officeDocument/2006/relationships/hyperlink" Target="https://www.gov.uk/government/publications/what-businesses-need-to-know-about-unfair-commercial-practices/what-businesses-need-to-know-about-unfair-commercial-practices" TargetMode="External" Id="rId2"/><Relationship Type="http://schemas.openxmlformats.org/officeDocument/2006/relationships/hyperlink" Target="https://www.gov.uk/government/publications/unfair-commercial-practices-cma207/unfair-commercial-practices" TargetMode="External" Id="rId3"/><Relationship Type="http://schemas.openxmlformats.org/officeDocument/2006/relationships/hyperlink" Target="https://www.asa.org.uk/type/non_broadcast/code_section/how-the-system-works.html" TargetMode="External" Id="rId4"/><Relationship Type="http://schemas.openxmlformats.org/officeDocument/2006/relationships/hyperlink" Target="https://www.asa.org.uk/advice-online/substantiation.html" TargetMode="External" Id="rId5"/><Relationship Type="http://schemas.openxmlformats.org/officeDocument/2006/relationships/hyperlink" Target="https://www.gov.uk/guidance/solicitors-guideline-hourly-rates" TargetMode="External" Id="rId6"/><Relationship Type="http://schemas.openxmlformats.org/officeDocument/2006/relationships/hyperlink" Target="https://www.gov.uk/government/publications/the-green-book-appraisal-and-evaluation-in-central-government/the-green-book-2026" TargetMode="External" Id="rId7"/><Relationship Type="http://schemas.openxmlformats.org/officeDocument/2006/relationships/hyperlink" Target="https://assets.publishing.service.gov.uk/media/6a4390675b6406df58c14006/Guidance_on_Developing_Business_Cases.pdf" TargetMode="External" Id="rId8"/><Relationship Type="http://schemas.openxmlformats.org/officeDocument/2006/relationships/drawing" Target="/xl/drawings/drawing13.xml" Id="rId9"/></Relationships>
</file>

<file path=xl/worksheets/sheet1.xml><?xml version="1.0" encoding="utf-8"?>
<worksheet xmlns="http://schemas.openxmlformats.org/spreadsheetml/2006/main">
  <sheetPr>
    <outlinePr summaryBelow="1" summaryRight="1"/>
    <pageSetUpPr fitToPage="1"/>
  </sheetPr>
  <dimension ref="A1:D25"/>
  <sheetViews>
    <sheetView showGridLines="0" workbookViewId="0">
      <pane ySplit="7" topLeftCell="A8" activePane="bottomLeft" state="frozen"/>
      <selection pane="bottomLeft" activeCell="A1" sqref="A1"/>
    </sheetView>
  </sheetViews>
  <sheetFormatPr baseColWidth="8" defaultRowHeight="15"/>
  <cols>
    <col width="30" customWidth="1" min="1" max="1"/>
    <col width="60" customWidth="1" min="2" max="2"/>
    <col width="22" customWidth="1" min="3" max="3"/>
    <col width="22" customWidth="1" min="4" max="4"/>
  </cols>
  <sheetData>
    <row r="1" ht="14" customHeight="1">
      <c r="A1" s="1" t="n"/>
      <c r="B1" s="1" t="n"/>
      <c r="C1" s="1" t="n"/>
      <c r="D1" s="1" t="n"/>
    </row>
    <row r="2" ht="30" customHeight="1">
      <c r="A2" s="1" t="n"/>
      <c r="B2" s="2" t="inlineStr">
        <is>
          <t>Business case template: marketing compliance software</t>
        </is>
      </c>
      <c r="C2" s="1" t="n"/>
      <c r="D2" s="1" t="n"/>
    </row>
    <row r="3" ht="14" customHeight="1">
      <c r="A3" s="1" t="n"/>
      <c r="B3" s="1" t="n"/>
      <c r="C3" s="1" t="n"/>
      <c r="D3" s="1" t="n"/>
    </row>
    <row r="4" ht="4" customHeight="1">
      <c r="A4" s="3" t="n"/>
      <c r="B4" s="3" t="n"/>
      <c r="C4" s="3" t="n"/>
      <c r="D4" s="3" t="n"/>
    </row>
    <row r="5" ht="42" customHeight="1">
      <c r="A5" s="4" t="inlineStr">
        <is>
          <t>A free template for building the business case for marketing compliance software, for Legal, Finance and Procurement. Every input is blank: the numbers are yours. The 'Worked example' tab shows a made-up company so you can see how it works.</t>
        </is>
      </c>
    </row>
    <row r="6">
      <c r="A6" s="5" t="inlineStr">
        <is>
          <t>Key:</t>
        </is>
      </c>
      <c r="B6" s="6" t="inlineStr">
        <is>
          <t>Your input</t>
        </is>
      </c>
      <c r="C6" s="7" t="inlineStr">
        <is>
          <t>Formula (locked)</t>
        </is>
      </c>
      <c r="D6" s="8" t="inlineStr">
        <is>
          <t>Notes</t>
        </is>
      </c>
    </row>
    <row r="7" ht="32" customHeight="1">
      <c r="A7" s="9" t="inlineStr">
        <is>
          <t>Step</t>
        </is>
      </c>
      <c r="B7" s="9" t="inlineStr">
        <is>
          <t>What to do</t>
        </is>
      </c>
    </row>
    <row r="8" ht="34" customHeight="1">
      <c r="A8" s="10" t="inlineStr">
        <is>
          <t>Who it's for</t>
        </is>
      </c>
      <c r="B8" s="11" t="inlineStr">
        <is>
          <t>Heads of Marketing, in-house Legal and Procurement at consumer product brands, beauty brands and manufacturers who need Finance to approve a marketing compliance tool.</t>
        </is>
      </c>
    </row>
    <row r="9" ht="34" customHeight="1">
      <c r="A9" s="10" t="inlineStr">
        <is>
          <t>Step 1: Your claims</t>
        </is>
      </c>
      <c r="B9" s="11" t="inlineStr">
        <is>
          <t>How many new marketing claims you sign off a year, how many you re-review, and how often you use outside counsel.</t>
        </is>
      </c>
    </row>
    <row r="10" ht="34" customHeight="1">
      <c r="A10" s="10" t="inlineStr">
        <is>
          <t>Step 2: Your people</t>
        </is>
      </c>
      <c r="B10" s="11" t="inlineStr">
        <is>
          <t>Each role's loaded hourly cost and the hours it spends on one claim today. Ask Finance or HR for loaded rates.</t>
        </is>
      </c>
    </row>
    <row r="11" ht="34" customHeight="1">
      <c r="A11" s="10" t="inlineStr">
        <is>
          <t>Step 3: Outside costs</t>
        </is>
      </c>
      <c r="B11" s="11" t="inlineStr">
        <is>
          <t>External counsel hours and your firm's quoted rate, with the official guideline rates as a cross-check; regulator or retailer requests; ads or pack runs you had to withdraw.</t>
        </is>
      </c>
    </row>
    <row r="12" ht="34" customHeight="1">
      <c r="A12" s="10" t="inlineStr">
        <is>
          <t>Step 4: Run a trial</t>
        </is>
      </c>
      <c r="B12" s="11" t="inlineStr">
        <is>
          <t>Time 5 to 10 real claims through the software you're considering and record each one in 'Trial log'. Include at least one claim that needs evidence from outside Marketing.</t>
        </is>
      </c>
    </row>
    <row r="13" ht="34" customHeight="1">
      <c r="A13" s="10" t="inlineStr">
        <is>
          <t>Step 5: The software</t>
        </is>
      </c>
      <c r="B13" s="11" t="inlineStr">
        <is>
          <t>The plan price and billing, plus set-up and admin hours. The hours per claim with the software come from your trial log, or your own override.</t>
        </is>
      </c>
    </row>
    <row r="14" ht="34" customHeight="1">
      <c r="A14" s="10" t="inlineStr">
        <is>
          <t>Step 6: Options</t>
        </is>
      </c>
      <c r="B14" s="11" t="inlineStr">
        <is>
          <t>Optional: describe 'do minimum' (a better claims spreadsheet). Business as usual is always the benchmark.</t>
        </is>
      </c>
    </row>
    <row r="15" ht="34" customHeight="1">
      <c r="A15" s="10" t="inlineStr">
        <is>
          <t>Step 7: Check the results</t>
        </is>
      </c>
      <c r="B15" s="11" t="inlineStr">
        <is>
          <t>'Results' gives ROI, payback, break-even and an optional NPV. 'Sensitivity' shows what happens if the trial was optimistic.</t>
        </is>
      </c>
    </row>
    <row r="16" ht="34" customHeight="1">
      <c r="A16" s="10" t="inlineStr">
        <is>
          <t>Step 8: Risk register</t>
        </is>
      </c>
      <c r="B16" s="11" t="inlineStr">
        <is>
          <t>Score the risks. The CMA's statutory maximum for your turnover sits here, labelled as what it is: not a forecast, and never counted as a saving.</t>
        </is>
      </c>
    </row>
    <row r="17" ht="34" customHeight="1">
      <c r="A17" s="10" t="inlineStr">
        <is>
          <t>Step 9: Send the Summary</t>
        </is>
      </c>
      <c r="B17" s="11" t="inlineStr">
        <is>
          <t>'Summary' is one A4 page set out as the five questions of the UK government's business case model. Fill the text boxes and send it.</t>
        </is>
      </c>
    </row>
    <row r="18" ht="34" customHeight="1">
      <c r="A18" s="10" t="inlineStr">
        <is>
          <t>Blank results</t>
        </is>
      </c>
      <c r="B18" s="11" t="inlineStr">
        <is>
          <t>Results stay blank until the inputs they need are filled in. That's deliberate: the template never fills a gap with an assumption.</t>
        </is>
      </c>
    </row>
    <row r="19" ht="34" customHeight="1">
      <c r="A19" s="10" t="inlineStr">
        <is>
          <t>Currency</t>
        </is>
      </c>
      <c r="B19" s="11" t="inlineStr">
        <is>
          <t>Money cells are formatted in pounds. The sums work in any currency, so US readers can enter dollars and change the cell format.</t>
        </is>
      </c>
    </row>
    <row r="20" ht="34" customHeight="1">
      <c r="A20" s="10" t="inlineStr">
        <is>
          <t>Editing the formulas</t>
        </is>
      </c>
      <c r="B20" s="11" t="inlineStr">
        <is>
          <t>Formula cells are locked to stop accidents, with no password. Use Review &gt; Unprotect Sheet if Finance wants to change a formula.</t>
        </is>
      </c>
    </row>
    <row r="21" ht="34" customHeight="1">
      <c r="A21" s="10" t="inlineStr">
        <is>
          <t>Read the guide</t>
        </is>
      </c>
      <c r="B21" s="12" t="inlineStr">
        <is>
          <t>https://www.getveridat.com/resources/claim-substantiation-software-business-case</t>
        </is>
      </c>
    </row>
    <row r="22" ht="34" customHeight="1">
      <c r="A22" s="10" t="inlineStr">
        <is>
          <t>Try Veridat</t>
        </is>
      </c>
      <c r="B22" s="12" t="inlineStr">
        <is>
          <t>https://www.getveridat.com/signup  (14-day free trial of every feature, no card)</t>
        </is>
      </c>
    </row>
    <row r="24">
      <c r="A24" s="13" t="inlineStr">
        <is>
          <t>Made by Veridat · getveridat.com</t>
        </is>
      </c>
    </row>
    <row r="25">
      <c r="A25"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1">
    <mergeCell ref="A5:D5"/>
  </mergeCells>
  <hyperlinks>
    <hyperlink xmlns:r="http://schemas.openxmlformats.org/officeDocument/2006/relationships" ref="B21" r:id="rId1"/>
    <hyperlink xmlns:r="http://schemas.openxmlformats.org/officeDocument/2006/relationships" ref="B22" r:id="rId2"/>
  </hyperlinks>
  <pageMargins left="0.75" right="0.75" top="1" bottom="1" header="0.5" footer="0.5"/>
  <pageSetup paperSize="9" fitToHeight="0" fitToWidth="1"/>
  <drawing xmlns:r="http://schemas.openxmlformats.org/officeDocument/2006/relationships" r:id="rId3"/>
</worksheet>
</file>

<file path=xl/worksheets/sheet2.xml><?xml version="1.0" encoding="utf-8"?>
<worksheet xmlns="http://schemas.openxmlformats.org/spreadsheetml/2006/main">
  <sheetPr>
    <outlinePr summaryBelow="1" summaryRight="1"/>
    <pageSetUpPr fitToPage="1"/>
  </sheetPr>
  <dimension ref="A1:D15"/>
  <sheetViews>
    <sheetView showGridLines="0" workbookViewId="0">
      <pane ySplit="7" topLeftCell="A8" activePane="bottomLeft" state="frozen"/>
      <selection pane="bottomLeft" activeCell="A1" sqref="A1"/>
    </sheetView>
  </sheetViews>
  <sheetFormatPr baseColWidth="8" defaultRowHeight="15"/>
  <cols>
    <col width="46" customWidth="1" min="1" max="1"/>
    <col width="18" customWidth="1" min="2" max="2"/>
    <col width="60" customWidth="1" min="3" max="3"/>
  </cols>
  <sheetData>
    <row r="1" ht="14" customHeight="1">
      <c r="A1" s="1" t="n"/>
      <c r="B1" s="1" t="n"/>
      <c r="C1" s="1" t="n"/>
    </row>
    <row r="2" ht="30" customHeight="1">
      <c r="A2" s="1" t="n"/>
      <c r="B2" s="2" t="inlineStr">
        <is>
          <t>Your claims</t>
        </is>
      </c>
      <c r="C2" s="1" t="n"/>
    </row>
    <row r="3" ht="14" customHeight="1">
      <c r="A3" s="1" t="n"/>
      <c r="B3" s="1" t="n"/>
      <c r="C3" s="1" t="n"/>
    </row>
    <row r="4" ht="4" customHeight="1">
      <c r="A4" s="3" t="n"/>
      <c r="B4" s="3" t="n"/>
      <c r="C4" s="3" t="n"/>
    </row>
    <row r="5" ht="42" customHeight="1">
      <c r="A5" s="4" t="inlineStr">
        <is>
          <t>How many marketing claims you sign off. Count a claim once even if it runs in several channels; re-reviews are wording already approved that someone checks again (a new market, a sales deck, a reprint).</t>
        </is>
      </c>
    </row>
    <row r="6">
      <c r="A6" s="5" t="inlineStr">
        <is>
          <t>Key:</t>
        </is>
      </c>
      <c r="B6" s="6" t="inlineStr">
        <is>
          <t>Your input</t>
        </is>
      </c>
      <c r="C6" s="7" t="inlineStr">
        <is>
          <t>Formula (locked)</t>
        </is>
      </c>
      <c r="D6" s="8" t="inlineStr">
        <is>
          <t>Notes</t>
        </is>
      </c>
    </row>
    <row r="7" ht="32" customHeight="1">
      <c r="A7" s="9" t="inlineStr">
        <is>
          <t>Item</t>
        </is>
      </c>
      <c r="B7" s="9" t="inlineStr">
        <is>
          <t>Your number</t>
        </is>
      </c>
      <c r="C7" s="9" t="inlineStr">
        <is>
          <t>Notes</t>
        </is>
      </c>
    </row>
    <row r="8" ht="30" customHeight="1">
      <c r="A8" s="15" t="inlineStr">
        <is>
          <t>New claims approved a year</t>
        </is>
      </c>
      <c r="B8" s="16" t="n"/>
      <c r="C8" s="17" t="inlineStr">
        <is>
          <t>Product, performance, comparison, green and price claims you sign off for the first time.</t>
        </is>
      </c>
    </row>
    <row r="9" ht="30" customHeight="1">
      <c r="A9" s="15" t="inlineStr">
        <is>
          <t>Claims re-reviewed a year</t>
        </is>
      </c>
      <c r="B9" s="16" t="n"/>
      <c r="C9" s="17" t="inlineStr">
        <is>
          <t>Approved wording checked again before reuse.</t>
        </is>
      </c>
    </row>
    <row r="10" ht="30" customHeight="1">
      <c r="A10" s="15" t="inlineStr">
        <is>
          <t>Number of markets you sell in (for example GB and US)</t>
        </is>
      </c>
      <c r="B10" s="16" t="n"/>
      <c r="C10" s="17" t="inlineStr">
        <is>
          <t>For your Summary. It doesn't change the sums.</t>
        </is>
      </c>
    </row>
    <row r="11" ht="30" customHeight="1">
      <c r="A11" s="15" t="inlineStr">
        <is>
          <t>Share of new claims sent to external counsel</t>
        </is>
      </c>
      <c r="B11" s="18" t="n"/>
      <c r="C11" s="17" t="inlineStr">
        <is>
          <t>Enter as a percentage, for example 20%.</t>
        </is>
      </c>
    </row>
    <row r="14">
      <c r="A14" s="13" t="inlineStr">
        <is>
          <t>Made by Veridat · getveridat.com</t>
        </is>
      </c>
    </row>
    <row r="15">
      <c r="A15"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1">
    <mergeCell ref="A5:C5"/>
  </mergeCells>
  <dataValidations count="2">
    <dataValidation sqref="B8 B9 B10" showDropDown="0" showInputMessage="0" showErrorMessage="0" allowBlank="1" error="Enter a whole number of 0 or more." type="whole" operator="greaterThanOrEqual">
      <formula1>0</formula1>
    </dataValidation>
    <dataValidation sqref="B11" showDropDown="0" showInputMessage="0" showErrorMessage="0" allowBlank="1" error="Enter a percentage between 0% and 100%." type="decimal" operator="between">
      <formula1>0</formula1>
      <formula2>1</formula2>
    </dataValidation>
  </dataValidations>
  <pageMargins left="0.75" right="0.75" top="1" bottom="1" header="0.5" footer="0.5"/>
  <pageSetup paperSize="9"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E22"/>
  <sheetViews>
    <sheetView showGridLines="0" workbookViewId="0">
      <pane ySplit="7" topLeftCell="A8" activePane="bottomLeft" state="frozen"/>
      <selection pane="bottomLeft" activeCell="A1" sqref="A1"/>
    </sheetView>
  </sheetViews>
  <sheetFormatPr baseColWidth="8" defaultRowHeight="15"/>
  <cols>
    <col width="30" customWidth="1" min="1" max="1"/>
    <col width="20" customWidth="1" min="2" max="2"/>
    <col width="20" customWidth="1" min="3" max="3"/>
    <col width="20" customWidth="1" min="4" max="4"/>
    <col width="50" customWidth="1" min="5" max="5"/>
  </cols>
  <sheetData>
    <row r="1" ht="14" customHeight="1">
      <c r="A1" s="1" t="n"/>
      <c r="B1" s="1" t="n"/>
      <c r="C1" s="1" t="n"/>
      <c r="D1" s="1" t="n"/>
      <c r="E1" s="1" t="n"/>
    </row>
    <row r="2" ht="30" customHeight="1">
      <c r="A2" s="1" t="n"/>
      <c r="B2" s="2" t="inlineStr">
        <is>
          <t>Your people: the cost of how you work today</t>
        </is>
      </c>
      <c r="C2" s="1" t="n"/>
      <c r="D2" s="1" t="n"/>
      <c r="E2" s="1" t="n"/>
    </row>
    <row r="3" ht="14" customHeight="1">
      <c r="A3" s="1" t="n"/>
      <c r="B3" s="1" t="n"/>
      <c r="C3" s="1" t="n"/>
      <c r="D3" s="1" t="n"/>
      <c r="E3" s="1" t="n"/>
    </row>
    <row r="4" ht="4" customHeight="1">
      <c r="A4" s="3" t="n"/>
      <c r="B4" s="3" t="n"/>
      <c r="C4" s="3" t="n"/>
      <c r="D4" s="3" t="n"/>
      <c r="E4" s="3" t="n"/>
    </row>
    <row r="5" ht="42" customHeight="1">
      <c r="A5" s="4" t="inlineStr">
        <is>
          <t>For each role, a loaded hourly cost (salary plus employer costs: ask Finance or HR) and the hours one claim takes today: drafting, finding and chasing evidence, review, rework. There's no independent benchmark for how long a claim review takes, so use your own estimate, or time a few claims.</t>
        </is>
      </c>
    </row>
    <row r="6">
      <c r="A6" s="5" t="inlineStr">
        <is>
          <t>Key:</t>
        </is>
      </c>
      <c r="B6" s="6" t="inlineStr">
        <is>
          <t>Your input</t>
        </is>
      </c>
      <c r="C6" s="7" t="inlineStr">
        <is>
          <t>Formula (locked)</t>
        </is>
      </c>
      <c r="D6" s="8" t="inlineStr">
        <is>
          <t>Notes</t>
        </is>
      </c>
    </row>
    <row r="7" ht="32" customHeight="1">
      <c r="A7" s="9" t="inlineStr">
        <is>
          <t>Role</t>
        </is>
      </c>
      <c r="B7" s="9" t="inlineStr">
        <is>
          <t>Loaded hourly cost (£)</t>
        </is>
      </c>
      <c r="C7" s="9" t="inlineStr">
        <is>
          <t>Hours per new claim today</t>
        </is>
      </c>
      <c r="D7" s="9" t="inlineStr">
        <is>
          <t>Hours per re-review today</t>
        </is>
      </c>
      <c r="E7" s="9" t="inlineStr">
        <is>
          <t>Notes</t>
        </is>
      </c>
    </row>
    <row r="8">
      <c r="A8" s="15" t="inlineStr">
        <is>
          <t>Marketing</t>
        </is>
      </c>
      <c r="B8" s="19" t="n"/>
      <c r="C8" s="20" t="n"/>
      <c r="D8" s="20" t="n"/>
      <c r="E8" s="17" t="inlineStr">
        <is>
          <t>Leave hours blank if this role isn't involved.</t>
        </is>
      </c>
    </row>
    <row r="9">
      <c r="A9" s="15" t="inlineStr">
        <is>
          <t>Product or technical</t>
        </is>
      </c>
      <c r="B9" s="19" t="n"/>
      <c r="C9" s="20" t="n"/>
      <c r="D9" s="20" t="n"/>
      <c r="E9" s="17" t="inlineStr">
        <is>
          <t>Leave hours blank if this role isn't involved.</t>
        </is>
      </c>
    </row>
    <row r="10">
      <c r="A10" s="15" t="inlineStr">
        <is>
          <t>Legal</t>
        </is>
      </c>
      <c r="B10" s="19" t="n"/>
      <c r="C10" s="20" t="n"/>
      <c r="D10" s="20" t="n"/>
      <c r="E10" s="17" t="inlineStr">
        <is>
          <t>Leave hours blank if this role isn't involved.</t>
        </is>
      </c>
    </row>
    <row r="11">
      <c r="A11" s="15" t="inlineStr">
        <is>
          <t>Compliance or regulatory</t>
        </is>
      </c>
      <c r="B11" s="19" t="n"/>
      <c r="C11" s="20" t="n"/>
      <c r="D11" s="20" t="n"/>
      <c r="E11" s="17" t="inlineStr">
        <is>
          <t>Leave hours blank if this role isn't involved.</t>
        </is>
      </c>
    </row>
    <row r="12">
      <c r="A12" s="15" t="inlineStr">
        <is>
          <t>Sustainability</t>
        </is>
      </c>
      <c r="B12" s="19" t="n"/>
      <c r="C12" s="20" t="n"/>
      <c r="D12" s="20" t="n"/>
      <c r="E12" s="17" t="inlineStr">
        <is>
          <t>Leave hours blank if this role isn't involved.</t>
        </is>
      </c>
    </row>
    <row r="13">
      <c r="A13" s="15" t="inlineStr">
        <is>
          <t>Other</t>
        </is>
      </c>
      <c r="B13" s="19" t="n"/>
      <c r="C13" s="20" t="n"/>
      <c r="D13" s="20" t="n"/>
      <c r="E13" s="17" t="inlineStr">
        <is>
          <t>Leave hours blank if this role isn't involved.</t>
        </is>
      </c>
    </row>
    <row r="14">
      <c r="A14" s="10" t="inlineStr">
        <is>
          <t>Total</t>
        </is>
      </c>
      <c r="B14" s="21" t="inlineStr"/>
      <c r="C14" s="22">
        <f>IF(COUNT(C8:C13)=0,"",SUM(C8:C13))</f>
        <v/>
      </c>
      <c r="D14" s="22">
        <f>IF(COUNT(D8:D13)=0,"",SUM(D8:D13))</f>
        <v/>
      </c>
    </row>
    <row r="15">
      <c r="A15" s="15" t="inlineStr">
        <is>
          <t>Cost of one new claim today (£)</t>
        </is>
      </c>
      <c r="C15" s="23">
        <f>IF(COUNT(C8:C13)=0,"",SUMPRODUCT(B8:B13,C8:C13))</f>
        <v/>
      </c>
    </row>
    <row r="16">
      <c r="A16" s="15" t="inlineStr">
        <is>
          <t>Cost of one re-review today (£)</t>
        </is>
      </c>
      <c r="D16" s="23">
        <f>IF(COUNT(D8:D13)=0,"",SUMPRODUCT(B8:B13,D8:D13))</f>
        <v/>
      </c>
    </row>
    <row r="18">
      <c r="A18" s="10" t="inlineStr">
        <is>
          <t>Blended hourly cost (£)</t>
        </is>
      </c>
      <c r="B18" s="24">
        <f>IF(N(C14)&gt;0,SUMPRODUCT(B8:B13,C8:C13)/C14,"")</f>
        <v/>
      </c>
      <c r="C18" s="17" t="inlineStr">
        <is>
          <t>Your hourly costs weighted by who spends the hours on a new claim today.</t>
        </is>
      </c>
      <c r="D18" s="25" t="n"/>
      <c r="E18" s="26" t="n"/>
    </row>
    <row r="19">
      <c r="A19" s="15" t="inlineStr">
        <is>
          <t>Check</t>
        </is>
      </c>
      <c r="B19" s="21">
        <f>IF(SUMPRODUCT((C8:C13+D8:D13&gt;0)*(B8:B13=""))&gt;0,SUMPRODUCT((C8:C13+D8:D13&gt;0)*(B8:B13=""))&amp;" role(s) have hours but no hourly cost","OK")</f>
        <v/>
      </c>
      <c r="C19" s="25" t="n"/>
      <c r="D19" s="25" t="n"/>
      <c r="E19" s="26" t="n"/>
    </row>
    <row r="21">
      <c r="A21" s="13" t="inlineStr">
        <is>
          <t>Made by Veridat · getveridat.com</t>
        </is>
      </c>
    </row>
    <row r="22">
      <c r="A22"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3">
    <mergeCell ref="C18:E18"/>
    <mergeCell ref="A5:E5"/>
    <mergeCell ref="B19:E19"/>
  </mergeCells>
  <dataValidations count="1">
    <dataValidation sqref="B8:D13" showDropDown="0" showInputMessage="0" showErrorMessage="0" allowBlank="1" error="Enter a number of 0 or more." type="decimal" operator="greaterThanOrEqual">
      <formula1>0</formula1>
    </dataValidation>
  </dataValidations>
  <pageMargins left="0.75" right="0.75" top="1" bottom="1" header="0.5" footer="0.5"/>
  <pageSetup paperSize="9" fitToHeight="0"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F33"/>
  <sheetViews>
    <sheetView showGridLines="0" workbookViewId="0">
      <pane ySplit="7" topLeftCell="A8" activePane="bottomLeft" state="frozen"/>
      <selection pane="bottomLeft" activeCell="A1" sqref="A1"/>
    </sheetView>
  </sheetViews>
  <sheetFormatPr baseColWidth="8" defaultRowHeight="15"/>
  <cols>
    <col width="46" customWidth="1" min="1" max="1"/>
    <col width="18" customWidth="1" min="2" max="2"/>
    <col width="16" customWidth="1" min="3" max="3"/>
    <col width="16" customWidth="1" min="4" max="4"/>
    <col width="16" customWidth="1" min="5" max="5"/>
    <col width="16" customWidth="1" min="6" max="6"/>
  </cols>
  <sheetData>
    <row r="1" ht="14" customHeight="1">
      <c r="A1" s="1" t="n"/>
      <c r="B1" s="1" t="n"/>
      <c r="C1" s="1" t="n"/>
      <c r="D1" s="1" t="n"/>
      <c r="E1" s="1" t="n"/>
      <c r="F1" s="1" t="n"/>
    </row>
    <row r="2" ht="30" customHeight="1">
      <c r="A2" s="1" t="n"/>
      <c r="B2" s="2" t="inlineStr">
        <is>
          <t>Outside costs</t>
        </is>
      </c>
      <c r="C2" s="1" t="n"/>
      <c r="D2" s="1" t="n"/>
      <c r="E2" s="1" t="n"/>
      <c r="F2" s="1" t="n"/>
    </row>
    <row r="3" ht="14" customHeight="1">
      <c r="A3" s="1" t="n"/>
      <c r="B3" s="1" t="n"/>
      <c r="C3" s="1" t="n"/>
      <c r="D3" s="1" t="n"/>
      <c r="E3" s="1" t="n"/>
      <c r="F3" s="1" t="n"/>
    </row>
    <row r="4" ht="4" customHeight="1">
      <c r="A4" s="3" t="n"/>
      <c r="B4" s="3" t="n"/>
      <c r="C4" s="3" t="n"/>
      <c r="D4" s="3" t="n"/>
      <c r="E4" s="3" t="n"/>
      <c r="F4" s="3" t="n"/>
    </row>
    <row r="5" ht="42" customHeight="1">
      <c r="A5" s="4" t="inlineStr">
        <is>
          <t>External counsel, requests from regulators or retailers, and ads or packs you've had to withdraw. Use your firm's quoted rate; the official guideline rates are court figures, shown only as a cross-check.</t>
        </is>
      </c>
    </row>
    <row r="6">
      <c r="A6" s="5" t="inlineStr">
        <is>
          <t>Key:</t>
        </is>
      </c>
      <c r="B6" s="6" t="inlineStr">
        <is>
          <t>Your input</t>
        </is>
      </c>
      <c r="C6" s="7" t="inlineStr">
        <is>
          <t>Formula (locked)</t>
        </is>
      </c>
      <c r="D6" s="8" t="inlineStr">
        <is>
          <t>Notes</t>
        </is>
      </c>
    </row>
    <row r="7" ht="32" customHeight="1">
      <c r="A7" s="9" t="inlineStr">
        <is>
          <t>External counsel</t>
        </is>
      </c>
      <c r="B7" s="9" t="inlineStr">
        <is>
          <t>Your number</t>
        </is>
      </c>
      <c r="C7" s="9" t="inlineStr">
        <is>
          <t>Notes</t>
        </is>
      </c>
      <c r="D7" s="25" t="n"/>
      <c r="E7" s="25" t="n"/>
      <c r="F7" s="26" t="n"/>
    </row>
    <row r="8">
      <c r="A8" s="15" t="inlineStr">
        <is>
          <t>External counsel hours per claim sent out</t>
        </is>
      </c>
      <c r="B8" s="20" t="n"/>
      <c r="C8" s="17" t="inlineStr">
        <is>
          <t>Average hours your firm bills for one claim.</t>
        </is>
      </c>
      <c r="D8" s="25" t="n"/>
      <c r="E8" s="25" t="n"/>
      <c r="F8" s="26" t="n"/>
    </row>
    <row r="9">
      <c r="A9" s="15" t="inlineStr">
        <is>
          <t>Your firm's quoted hourly rate (£)</t>
        </is>
      </c>
      <c r="B9" s="27" t="n"/>
      <c r="C9" s="17" t="inlineStr">
        <is>
          <t>From your engagement letter or last invoice.</t>
        </is>
      </c>
      <c r="D9" s="25" t="n"/>
      <c r="E9" s="25" t="n"/>
      <c r="F9" s="26" t="n"/>
    </row>
    <row r="10">
      <c r="A10" s="15" t="inlineStr">
        <is>
          <t>Cross-check: solicitor grade</t>
        </is>
      </c>
      <c r="B10" s="28" t="n"/>
      <c r="C10" s="17" t="inlineStr">
        <is>
          <t>A, B, C or D (see the table below).</t>
        </is>
      </c>
      <c r="D10" s="25" t="n"/>
      <c r="E10" s="25" t="n"/>
      <c r="F10" s="26" t="n"/>
    </row>
    <row r="11">
      <c r="A11" s="15" t="inlineStr">
        <is>
          <t>Cross-check: location band</t>
        </is>
      </c>
      <c r="B11" s="28" t="n"/>
      <c r="C11" s="17" t="inlineStr">
        <is>
          <t>London 1, London 2, London 3, National 1 or National 2.</t>
        </is>
      </c>
      <c r="D11" s="25" t="n"/>
      <c r="E11" s="25" t="n"/>
      <c r="F11" s="26" t="n"/>
    </row>
    <row r="12">
      <c r="A12" s="15" t="inlineStr">
        <is>
          <t>Guideline hourly rate for that grade and band (£)</t>
        </is>
      </c>
      <c r="B12" s="29">
        <f>IF(OR(B10="",B11=""),"",INDEX($B$25:$F$28,MATCH(B10,$A$25:$A$28,0),MATCH(B11,$B$24:$F$24,0)))</f>
        <v/>
      </c>
      <c r="C12" s="17" t="inlineStr">
        <is>
          <t>Court guideline figure, for cross-checking only. Not a price list.</t>
        </is>
      </c>
      <c r="D12" s="25" t="n"/>
      <c r="E12" s="25" t="n"/>
      <c r="F12" s="26" t="n"/>
    </row>
    <row r="13">
      <c r="A13" s="15" t="inlineStr">
        <is>
          <t>Your quoted rate minus the guideline rate (£)</t>
        </is>
      </c>
      <c r="B13" s="29">
        <f>IF(OR(B9="",B12=""),"",B9-B12)</f>
        <v/>
      </c>
    </row>
    <row r="15" ht="32" customHeight="1">
      <c r="A15" s="9" t="inlineStr">
        <is>
          <t>Requests and withdrawals</t>
        </is>
      </c>
      <c r="B15" s="9" t="inlineStr">
        <is>
          <t>Your number</t>
        </is>
      </c>
      <c r="C15" s="9" t="inlineStr">
        <is>
          <t>Notes</t>
        </is>
      </c>
      <c r="D15" s="25" t="n"/>
      <c r="E15" s="25" t="n"/>
      <c r="F15" s="26" t="n"/>
    </row>
    <row r="16" ht="30" customHeight="1">
      <c r="A16" s="15" t="inlineStr">
        <is>
          <t>Regulator or retailer requests a year (ASA, CMA, retailer substantiation requests)</t>
        </is>
      </c>
      <c r="B16" s="16" t="n"/>
      <c r="C16" s="17" t="inlineStr">
        <is>
          <t>Requests to show the evidence behind a claim.</t>
        </is>
      </c>
      <c r="D16" s="25" t="n"/>
      <c r="E16" s="25" t="n"/>
      <c r="F16" s="26" t="n"/>
    </row>
    <row r="17" ht="30" customHeight="1">
      <c r="A17" s="15" t="inlineStr">
        <is>
          <t>Internal hours to answer one request</t>
        </is>
      </c>
      <c r="B17" s="20" t="n"/>
      <c r="C17" s="17" t="inlineStr">
        <is>
          <t>Costed at your blended hourly cost.</t>
        </is>
      </c>
      <c r="D17" s="25" t="n"/>
      <c r="E17" s="25" t="n"/>
      <c r="F17" s="26" t="n"/>
    </row>
    <row r="18" ht="30" customHeight="1">
      <c r="A18" s="15" t="inlineStr">
        <is>
          <t>Ads or pack runs withdrawn or changed a year because of a claim</t>
        </is>
      </c>
      <c r="B18" s="16" t="n"/>
      <c r="C18" s="17" t="inlineStr">
        <is>
          <t>Only those caused by a claim problem.</t>
        </is>
      </c>
      <c r="D18" s="25" t="n"/>
      <c r="E18" s="25" t="n"/>
      <c r="F18" s="26" t="n"/>
    </row>
    <row r="19" ht="30" customHeight="1">
      <c r="A19" s="15" t="inlineStr">
        <is>
          <t>Cost to withdraw and replace one ad or reprint one pack run (£)</t>
        </is>
      </c>
      <c r="B19" s="27" t="n"/>
      <c r="C19" s="17" t="inlineStr">
        <is>
          <t>Media, design, print and stock written off.</t>
        </is>
      </c>
      <c r="D19" s="25" t="n"/>
      <c r="E19" s="25" t="n"/>
      <c r="F19" s="26" t="n"/>
    </row>
    <row r="22">
      <c r="A22" s="30" t="inlineStr">
        <is>
          <t>Solicitors' guideline hourly rates in effect from 1 January 2026 (England and Wales): court guideline figures, for cross-checking only</t>
        </is>
      </c>
    </row>
    <row r="23" ht="30" customHeight="1">
      <c r="A23" s="17" t="inlineStr">
        <is>
          <t>Set for the summary assessment of court costs, not what a firm will quote you for advertising advice. Source: gov.uk, Solicitors' guideline hourly rates, https://www.gov.uk/guidance/solicitors-guideline-hourly-rates (checked 2 November 2026).</t>
        </is>
      </c>
      <c r="B23" s="25" t="n"/>
      <c r="C23" s="25" t="n"/>
      <c r="D23" s="25" t="n"/>
      <c r="E23" s="25" t="n"/>
      <c r="F23" s="26" t="n"/>
    </row>
    <row r="24" ht="32" customHeight="1">
      <c r="A24" s="9" t="inlineStr">
        <is>
          <t>Grade</t>
        </is>
      </c>
      <c r="B24" s="9" t="inlineStr">
        <is>
          <t>London 1</t>
        </is>
      </c>
      <c r="C24" s="9" t="inlineStr">
        <is>
          <t>London 2</t>
        </is>
      </c>
      <c r="D24" s="9" t="inlineStr">
        <is>
          <t>London 3</t>
        </is>
      </c>
      <c r="E24" s="9" t="inlineStr">
        <is>
          <t>National 1</t>
        </is>
      </c>
      <c r="F24" s="9" t="inlineStr">
        <is>
          <t>National 2</t>
        </is>
      </c>
    </row>
    <row r="25">
      <c r="A25" s="31" t="inlineStr">
        <is>
          <t>A</t>
        </is>
      </c>
      <c r="B25" s="32" t="n">
        <v>579</v>
      </c>
      <c r="C25" s="32" t="n">
        <v>422</v>
      </c>
      <c r="D25" s="32" t="n">
        <v>319</v>
      </c>
      <c r="E25" s="32" t="n">
        <v>295</v>
      </c>
      <c r="F25" s="32" t="n">
        <v>288</v>
      </c>
    </row>
    <row r="26">
      <c r="A26" s="31" t="inlineStr">
        <is>
          <t>B</t>
        </is>
      </c>
      <c r="B26" s="32" t="n">
        <v>393</v>
      </c>
      <c r="C26" s="32" t="n">
        <v>327</v>
      </c>
      <c r="D26" s="32" t="n">
        <v>262</v>
      </c>
      <c r="E26" s="32" t="n">
        <v>247</v>
      </c>
      <c r="F26" s="32" t="n">
        <v>247</v>
      </c>
    </row>
    <row r="27">
      <c r="A27" s="31" t="inlineStr">
        <is>
          <t>C</t>
        </is>
      </c>
      <c r="B27" s="32" t="n">
        <v>305</v>
      </c>
      <c r="C27" s="32" t="n">
        <v>276</v>
      </c>
      <c r="D27" s="32" t="n">
        <v>209</v>
      </c>
      <c r="E27" s="32" t="n">
        <v>201</v>
      </c>
      <c r="F27" s="32" t="n">
        <v>200</v>
      </c>
    </row>
    <row r="28">
      <c r="A28" s="31" t="inlineStr">
        <is>
          <t>D</t>
        </is>
      </c>
      <c r="B28" s="32" t="n">
        <v>210</v>
      </c>
      <c r="C28" s="32" t="n">
        <v>157</v>
      </c>
      <c r="D28" s="32" t="n">
        <v>146</v>
      </c>
      <c r="E28" s="32" t="n">
        <v>142</v>
      </c>
      <c r="F28" s="32" t="n">
        <v>142</v>
      </c>
    </row>
    <row r="30" ht="54" customHeight="1">
      <c r="A30" s="17" t="inlineStr">
        <is>
          <t>A: solicitors and legal executives with over 8 years' experience. B: over 4 years' experience. C: other solicitors or legal executives and fee earners of equivalent experience. D: trainee solicitors, paralegals and other fee earners. London 1: very heavy commercial and corporate work by centrally based London firms. London 2: City and Central London. London 3: outer London. National 1: the listed counties, cities and towns. National 2: everywhere else in England and Wales.</t>
        </is>
      </c>
      <c r="B30" s="25" t="n"/>
      <c r="C30" s="25" t="n"/>
      <c r="D30" s="25" t="n"/>
      <c r="E30" s="25" t="n"/>
      <c r="F30" s="26" t="n"/>
    </row>
    <row r="32">
      <c r="A32" s="13" t="inlineStr">
        <is>
          <t>Made by Veridat · getveridat.com</t>
        </is>
      </c>
    </row>
    <row r="33">
      <c r="A33"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16">
    <mergeCell ref="C13:F13"/>
    <mergeCell ref="C9:F9"/>
    <mergeCell ref="C18:F18"/>
    <mergeCell ref="A30:F30"/>
    <mergeCell ref="C17:F17"/>
    <mergeCell ref="C8:F8"/>
    <mergeCell ref="A5:F5"/>
    <mergeCell ref="C12:F12"/>
    <mergeCell ref="A23:F23"/>
    <mergeCell ref="C7:F7"/>
    <mergeCell ref="C16:F16"/>
    <mergeCell ref="A22:F22"/>
    <mergeCell ref="C15:F15"/>
    <mergeCell ref="C11:F11"/>
    <mergeCell ref="C10:F10"/>
    <mergeCell ref="C19:F19"/>
  </mergeCells>
  <dataValidations count="4">
    <dataValidation sqref="B8 B9" showDropDown="0" showInputMessage="0" showErrorMessage="0" allowBlank="1" error="Enter a number of 0 or more." type="decimal" operator="greaterThanOrEqual">
      <formula1>0</formula1>
    </dataValidation>
    <dataValidation sqref="B10" showDropDown="0" showInputMessage="0" showErrorMessage="0" allowBlank="1" error="Choose from the list." type="list">
      <formula1>"A,B,C,D"</formula1>
    </dataValidation>
    <dataValidation sqref="B11" showDropDown="0" showInputMessage="0" showErrorMessage="0" allowBlank="1" error="Choose from the list." type="list">
      <formula1>"London 1,London 2,London 3,National 1,National 2"</formula1>
    </dataValidation>
    <dataValidation sqref="B16:B19" showDropDown="0" showInputMessage="0" showErrorMessage="0" allowBlank="1" error="Enter a number of 0 or more." type="decimal" operator="greaterThanOrEqual">
      <formula1>0</formula1>
    </dataValidation>
  </dataValidations>
  <pageMargins left="0.75" right="0.75" top="1" bottom="1" header="0.5" footer="0.5"/>
  <pageSetup paperSize="9" fitToHeight="0" fitToWidth="1"/>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O40"/>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13" customWidth="1" min="3" max="3"/>
    <col width="13" customWidth="1" min="4" max="4"/>
    <col width="13"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2" customWidth="1" min="14" max="14"/>
    <col width="34" customWidth="1" min="15" max="15"/>
  </cols>
  <sheetData>
    <row r="1" ht="14" customHeight="1">
      <c r="A1" s="1" t="n"/>
      <c r="B1" s="1" t="n"/>
      <c r="C1" s="1" t="n"/>
      <c r="D1" s="1" t="n"/>
      <c r="E1" s="1" t="n"/>
      <c r="F1" s="1" t="n"/>
      <c r="G1" s="1" t="n"/>
      <c r="H1" s="1" t="n"/>
      <c r="I1" s="1" t="n"/>
      <c r="J1" s="1" t="n"/>
      <c r="K1" s="1" t="n"/>
      <c r="L1" s="1" t="n"/>
      <c r="M1" s="1" t="n"/>
      <c r="N1" s="1" t="n"/>
      <c r="O1" s="1" t="n"/>
    </row>
    <row r="2" ht="30" customHeight="1">
      <c r="A2" s="1" t="n"/>
      <c r="B2" s="1" t="n"/>
      <c r="C2" s="2" t="inlineStr">
        <is>
          <t>Trial log: time real claims through the software</t>
        </is>
      </c>
      <c r="D2" s="1" t="n"/>
      <c r="E2" s="1" t="n"/>
      <c r="F2" s="1" t="n"/>
      <c r="G2" s="1" t="n"/>
      <c r="H2" s="1" t="n"/>
      <c r="I2" s="1" t="n"/>
      <c r="J2" s="1" t="n"/>
      <c r="K2" s="1" t="n"/>
      <c r="L2" s="1" t="n"/>
      <c r="M2" s="1" t="n"/>
      <c r="N2" s="1" t="n"/>
      <c r="O2" s="1" t="n"/>
    </row>
    <row r="3" ht="14" customHeight="1">
      <c r="A3" s="1" t="n"/>
      <c r="B3" s="1" t="n"/>
      <c r="C3" s="1" t="n"/>
      <c r="D3" s="1" t="n"/>
      <c r="E3" s="1" t="n"/>
      <c r="F3" s="1" t="n"/>
      <c r="G3" s="1" t="n"/>
      <c r="H3" s="1" t="n"/>
      <c r="I3" s="1" t="n"/>
      <c r="J3" s="1" t="n"/>
      <c r="K3" s="1" t="n"/>
      <c r="L3" s="1" t="n"/>
      <c r="M3" s="1" t="n"/>
      <c r="N3" s="1" t="n"/>
      <c r="O3" s="1" t="n"/>
    </row>
    <row r="4" ht="4" customHeight="1">
      <c r="A4" s="3" t="n"/>
      <c r="B4" s="3" t="n"/>
      <c r="C4" s="3" t="n"/>
      <c r="D4" s="3" t="n"/>
      <c r="E4" s="3" t="n"/>
      <c r="F4" s="3" t="n"/>
      <c r="G4" s="3" t="n"/>
      <c r="H4" s="3" t="n"/>
      <c r="I4" s="3" t="n"/>
      <c r="J4" s="3" t="n"/>
      <c r="K4" s="3" t="n"/>
      <c r="L4" s="3" t="n"/>
      <c r="M4" s="3" t="n"/>
      <c r="N4" s="3" t="n"/>
      <c r="O4" s="3" t="n"/>
    </row>
    <row r="5" ht="42" customHeight="1">
      <c r="A5" s="4" t="inlineStr">
        <is>
          <t>One row per claim you take through the software during your trial. Record the hours each role spent on it. Averages feed 'The software' tab automatically. Pick 5 to 10 claims that are really due for review.</t>
        </is>
      </c>
    </row>
    <row r="6">
      <c r="A6" s="5" t="inlineStr">
        <is>
          <t>Key:</t>
        </is>
      </c>
      <c r="B6" s="6" t="inlineStr">
        <is>
          <t>Your input</t>
        </is>
      </c>
      <c r="C6" s="7" t="inlineStr">
        <is>
          <t>Formula (locked)</t>
        </is>
      </c>
      <c r="D6" s="8" t="inlineStr">
        <is>
          <t>Notes</t>
        </is>
      </c>
    </row>
    <row r="7" ht="58" customHeight="1">
      <c r="A7" s="9" t="inlineStr">
        <is>
          <t>#</t>
        </is>
      </c>
      <c r="B7" s="9" t="inlineStr">
        <is>
          <t>Claim (short name)</t>
        </is>
      </c>
      <c r="C7" s="9" t="inlineStr">
        <is>
          <t>New or re-review</t>
        </is>
      </c>
      <c r="D7" s="9" t="inlineStr">
        <is>
          <t>Date added</t>
        </is>
      </c>
      <c r="E7" s="9" t="inlineStr">
        <is>
          <t>Date approved</t>
        </is>
      </c>
      <c r="F7" s="9" t="inlineStr">
        <is>
          <t>Marketing hours</t>
        </is>
      </c>
      <c r="G7" s="9" t="inlineStr">
        <is>
          <t>Product or technical hours</t>
        </is>
      </c>
      <c r="H7" s="9" t="inlineStr">
        <is>
          <t>Legal hours</t>
        </is>
      </c>
      <c r="I7" s="9" t="inlineStr">
        <is>
          <t>Compliance or regulatory hours</t>
        </is>
      </c>
      <c r="J7" s="9" t="inlineStr">
        <is>
          <t>Sustainability hours</t>
        </is>
      </c>
      <c r="K7" s="9" t="inlineStr">
        <is>
          <t>Other hours</t>
        </is>
      </c>
      <c r="L7" s="9" t="inlineStr">
        <is>
          <t>Total hours</t>
        </is>
      </c>
      <c r="M7" s="9" t="inlineStr">
        <is>
          <t>Days to approve</t>
        </is>
      </c>
      <c r="N7" s="9" t="inlineStr">
        <is>
          <t>External counsel needed? (Y/N)</t>
        </is>
      </c>
      <c r="O7" s="9" t="inlineStr">
        <is>
          <t>Notes</t>
        </is>
      </c>
    </row>
    <row r="8">
      <c r="A8" s="33" t="n">
        <v>1</v>
      </c>
      <c r="B8" s="28" t="n"/>
      <c r="C8" s="28" t="n"/>
      <c r="D8" s="34" t="n"/>
      <c r="E8" s="34" t="n"/>
      <c r="F8" s="20" t="n"/>
      <c r="G8" s="20" t="n"/>
      <c r="H8" s="20" t="n"/>
      <c r="I8" s="20" t="n"/>
      <c r="J8" s="20" t="n"/>
      <c r="K8" s="20" t="n"/>
      <c r="L8" s="35">
        <f>IF(COUNT(F8:K8)=0,"",SUM(F8:K8))</f>
        <v/>
      </c>
      <c r="M8" s="36">
        <f>IF(AND(ISNUMBER(D8),ISNUMBER(E8)),E8-D8,"")</f>
        <v/>
      </c>
      <c r="N8" s="28" t="n"/>
      <c r="O8" s="28" t="n"/>
    </row>
    <row r="9">
      <c r="A9" s="33" t="n">
        <v>2</v>
      </c>
      <c r="B9" s="28" t="n"/>
      <c r="C9" s="28" t="n"/>
      <c r="D9" s="34" t="n"/>
      <c r="E9" s="34" t="n"/>
      <c r="F9" s="20" t="n"/>
      <c r="G9" s="20" t="n"/>
      <c r="H9" s="20" t="n"/>
      <c r="I9" s="20" t="n"/>
      <c r="J9" s="20" t="n"/>
      <c r="K9" s="20" t="n"/>
      <c r="L9" s="35">
        <f>IF(COUNT(F9:K9)=0,"",SUM(F9:K9))</f>
        <v/>
      </c>
      <c r="M9" s="36">
        <f>IF(AND(ISNUMBER(D9),ISNUMBER(E9)),E9-D9,"")</f>
        <v/>
      </c>
      <c r="N9" s="28" t="n"/>
      <c r="O9" s="28" t="n"/>
    </row>
    <row r="10">
      <c r="A10" s="33" t="n">
        <v>3</v>
      </c>
      <c r="B10" s="28" t="n"/>
      <c r="C10" s="28" t="n"/>
      <c r="D10" s="34" t="n"/>
      <c r="E10" s="34" t="n"/>
      <c r="F10" s="20" t="n"/>
      <c r="G10" s="20" t="n"/>
      <c r="H10" s="20" t="n"/>
      <c r="I10" s="20" t="n"/>
      <c r="J10" s="20" t="n"/>
      <c r="K10" s="20" t="n"/>
      <c r="L10" s="35">
        <f>IF(COUNT(F10:K10)=0,"",SUM(F10:K10))</f>
        <v/>
      </c>
      <c r="M10" s="36">
        <f>IF(AND(ISNUMBER(D10),ISNUMBER(E10)),E10-D10,"")</f>
        <v/>
      </c>
      <c r="N10" s="28" t="n"/>
      <c r="O10" s="28" t="n"/>
    </row>
    <row r="11">
      <c r="A11" s="33" t="n">
        <v>4</v>
      </c>
      <c r="B11" s="28" t="n"/>
      <c r="C11" s="28" t="n"/>
      <c r="D11" s="34" t="n"/>
      <c r="E11" s="34" t="n"/>
      <c r="F11" s="20" t="n"/>
      <c r="G11" s="20" t="n"/>
      <c r="H11" s="20" t="n"/>
      <c r="I11" s="20" t="n"/>
      <c r="J11" s="20" t="n"/>
      <c r="K11" s="20" t="n"/>
      <c r="L11" s="35">
        <f>IF(COUNT(F11:K11)=0,"",SUM(F11:K11))</f>
        <v/>
      </c>
      <c r="M11" s="36">
        <f>IF(AND(ISNUMBER(D11),ISNUMBER(E11)),E11-D11,"")</f>
        <v/>
      </c>
      <c r="N11" s="28" t="n"/>
      <c r="O11" s="28" t="n"/>
    </row>
    <row r="12">
      <c r="A12" s="33" t="n">
        <v>5</v>
      </c>
      <c r="B12" s="28" t="n"/>
      <c r="C12" s="28" t="n"/>
      <c r="D12" s="34" t="n"/>
      <c r="E12" s="34" t="n"/>
      <c r="F12" s="20" t="n"/>
      <c r="G12" s="20" t="n"/>
      <c r="H12" s="20" t="n"/>
      <c r="I12" s="20" t="n"/>
      <c r="J12" s="20" t="n"/>
      <c r="K12" s="20" t="n"/>
      <c r="L12" s="35">
        <f>IF(COUNT(F12:K12)=0,"",SUM(F12:K12))</f>
        <v/>
      </c>
      <c r="M12" s="36">
        <f>IF(AND(ISNUMBER(D12),ISNUMBER(E12)),E12-D12,"")</f>
        <v/>
      </c>
      <c r="N12" s="28" t="n"/>
      <c r="O12" s="28" t="n"/>
    </row>
    <row r="13">
      <c r="A13" s="33" t="n">
        <v>6</v>
      </c>
      <c r="B13" s="28" t="n"/>
      <c r="C13" s="28" t="n"/>
      <c r="D13" s="34" t="n"/>
      <c r="E13" s="34" t="n"/>
      <c r="F13" s="20" t="n"/>
      <c r="G13" s="20" t="n"/>
      <c r="H13" s="20" t="n"/>
      <c r="I13" s="20" t="n"/>
      <c r="J13" s="20" t="n"/>
      <c r="K13" s="20" t="n"/>
      <c r="L13" s="35">
        <f>IF(COUNT(F13:K13)=0,"",SUM(F13:K13))</f>
        <v/>
      </c>
      <c r="M13" s="36">
        <f>IF(AND(ISNUMBER(D13),ISNUMBER(E13)),E13-D13,"")</f>
        <v/>
      </c>
      <c r="N13" s="28" t="n"/>
      <c r="O13" s="28" t="n"/>
    </row>
    <row r="14">
      <c r="A14" s="33" t="n">
        <v>7</v>
      </c>
      <c r="B14" s="28" t="n"/>
      <c r="C14" s="28" t="n"/>
      <c r="D14" s="34" t="n"/>
      <c r="E14" s="34" t="n"/>
      <c r="F14" s="20" t="n"/>
      <c r="G14" s="20" t="n"/>
      <c r="H14" s="20" t="n"/>
      <c r="I14" s="20" t="n"/>
      <c r="J14" s="20" t="n"/>
      <c r="K14" s="20" t="n"/>
      <c r="L14" s="35">
        <f>IF(COUNT(F14:K14)=0,"",SUM(F14:K14))</f>
        <v/>
      </c>
      <c r="M14" s="36">
        <f>IF(AND(ISNUMBER(D14),ISNUMBER(E14)),E14-D14,"")</f>
        <v/>
      </c>
      <c r="N14" s="28" t="n"/>
      <c r="O14" s="28" t="n"/>
    </row>
    <row r="15">
      <c r="A15" s="33" t="n">
        <v>8</v>
      </c>
      <c r="B15" s="28" t="n"/>
      <c r="C15" s="28" t="n"/>
      <c r="D15" s="34" t="n"/>
      <c r="E15" s="34" t="n"/>
      <c r="F15" s="20" t="n"/>
      <c r="G15" s="20" t="n"/>
      <c r="H15" s="20" t="n"/>
      <c r="I15" s="20" t="n"/>
      <c r="J15" s="20" t="n"/>
      <c r="K15" s="20" t="n"/>
      <c r="L15" s="35">
        <f>IF(COUNT(F15:K15)=0,"",SUM(F15:K15))</f>
        <v/>
      </c>
      <c r="M15" s="36">
        <f>IF(AND(ISNUMBER(D15),ISNUMBER(E15)),E15-D15,"")</f>
        <v/>
      </c>
      <c r="N15" s="28" t="n"/>
      <c r="O15" s="28" t="n"/>
    </row>
    <row r="16">
      <c r="A16" s="33" t="n">
        <v>9</v>
      </c>
      <c r="B16" s="28" t="n"/>
      <c r="C16" s="28" t="n"/>
      <c r="D16" s="34" t="n"/>
      <c r="E16" s="34" t="n"/>
      <c r="F16" s="20" t="n"/>
      <c r="G16" s="20" t="n"/>
      <c r="H16" s="20" t="n"/>
      <c r="I16" s="20" t="n"/>
      <c r="J16" s="20" t="n"/>
      <c r="K16" s="20" t="n"/>
      <c r="L16" s="35">
        <f>IF(COUNT(F16:K16)=0,"",SUM(F16:K16))</f>
        <v/>
      </c>
      <c r="M16" s="36">
        <f>IF(AND(ISNUMBER(D16),ISNUMBER(E16)),E16-D16,"")</f>
        <v/>
      </c>
      <c r="N16" s="28" t="n"/>
      <c r="O16" s="28" t="n"/>
    </row>
    <row r="17">
      <c r="A17" s="33" t="n">
        <v>10</v>
      </c>
      <c r="B17" s="28" t="n"/>
      <c r="C17" s="28" t="n"/>
      <c r="D17" s="34" t="n"/>
      <c r="E17" s="34" t="n"/>
      <c r="F17" s="20" t="n"/>
      <c r="G17" s="20" t="n"/>
      <c r="H17" s="20" t="n"/>
      <c r="I17" s="20" t="n"/>
      <c r="J17" s="20" t="n"/>
      <c r="K17" s="20" t="n"/>
      <c r="L17" s="35">
        <f>IF(COUNT(F17:K17)=0,"",SUM(F17:K17))</f>
        <v/>
      </c>
      <c r="M17" s="36">
        <f>IF(AND(ISNUMBER(D17),ISNUMBER(E17)),E17-D17,"")</f>
        <v/>
      </c>
      <c r="N17" s="28" t="n"/>
      <c r="O17" s="28" t="n"/>
    </row>
    <row r="18">
      <c r="A18" s="33" t="n">
        <v>11</v>
      </c>
      <c r="B18" s="28" t="n"/>
      <c r="C18" s="28" t="n"/>
      <c r="D18" s="34" t="n"/>
      <c r="E18" s="34" t="n"/>
      <c r="F18" s="20" t="n"/>
      <c r="G18" s="20" t="n"/>
      <c r="H18" s="20" t="n"/>
      <c r="I18" s="20" t="n"/>
      <c r="J18" s="20" t="n"/>
      <c r="K18" s="20" t="n"/>
      <c r="L18" s="35">
        <f>IF(COUNT(F18:K18)=0,"",SUM(F18:K18))</f>
        <v/>
      </c>
      <c r="M18" s="36">
        <f>IF(AND(ISNUMBER(D18),ISNUMBER(E18)),E18-D18,"")</f>
        <v/>
      </c>
      <c r="N18" s="28" t="n"/>
      <c r="O18" s="28" t="n"/>
    </row>
    <row r="19">
      <c r="A19" s="33" t="n">
        <v>12</v>
      </c>
      <c r="B19" s="28" t="n"/>
      <c r="C19" s="28" t="n"/>
      <c r="D19" s="34" t="n"/>
      <c r="E19" s="34" t="n"/>
      <c r="F19" s="20" t="n"/>
      <c r="G19" s="20" t="n"/>
      <c r="H19" s="20" t="n"/>
      <c r="I19" s="20" t="n"/>
      <c r="J19" s="20" t="n"/>
      <c r="K19" s="20" t="n"/>
      <c r="L19" s="35">
        <f>IF(COUNT(F19:K19)=0,"",SUM(F19:K19))</f>
        <v/>
      </c>
      <c r="M19" s="36">
        <f>IF(AND(ISNUMBER(D19),ISNUMBER(E19)),E19-D19,"")</f>
        <v/>
      </c>
      <c r="N19" s="28" t="n"/>
      <c r="O19" s="28" t="n"/>
    </row>
    <row r="20">
      <c r="A20" s="33" t="n">
        <v>13</v>
      </c>
      <c r="B20" s="28" t="n"/>
      <c r="C20" s="28" t="n"/>
      <c r="D20" s="34" t="n"/>
      <c r="E20" s="34" t="n"/>
      <c r="F20" s="20" t="n"/>
      <c r="G20" s="20" t="n"/>
      <c r="H20" s="20" t="n"/>
      <c r="I20" s="20" t="n"/>
      <c r="J20" s="20" t="n"/>
      <c r="K20" s="20" t="n"/>
      <c r="L20" s="35">
        <f>IF(COUNT(F20:K20)=0,"",SUM(F20:K20))</f>
        <v/>
      </c>
      <c r="M20" s="36">
        <f>IF(AND(ISNUMBER(D20),ISNUMBER(E20)),E20-D20,"")</f>
        <v/>
      </c>
      <c r="N20" s="28" t="n"/>
      <c r="O20" s="28" t="n"/>
    </row>
    <row r="21">
      <c r="A21" s="33" t="n">
        <v>14</v>
      </c>
      <c r="B21" s="28" t="n"/>
      <c r="C21" s="28" t="n"/>
      <c r="D21" s="34" t="n"/>
      <c r="E21" s="34" t="n"/>
      <c r="F21" s="20" t="n"/>
      <c r="G21" s="20" t="n"/>
      <c r="H21" s="20" t="n"/>
      <c r="I21" s="20" t="n"/>
      <c r="J21" s="20" t="n"/>
      <c r="K21" s="20" t="n"/>
      <c r="L21" s="35">
        <f>IF(COUNT(F21:K21)=0,"",SUM(F21:K21))</f>
        <v/>
      </c>
      <c r="M21" s="36">
        <f>IF(AND(ISNUMBER(D21),ISNUMBER(E21)),E21-D21,"")</f>
        <v/>
      </c>
      <c r="N21" s="28" t="n"/>
      <c r="O21" s="28" t="n"/>
    </row>
    <row r="22">
      <c r="A22" s="33" t="n">
        <v>15</v>
      </c>
      <c r="B22" s="28" t="n"/>
      <c r="C22" s="28" t="n"/>
      <c r="D22" s="34" t="n"/>
      <c r="E22" s="34" t="n"/>
      <c r="F22" s="20" t="n"/>
      <c r="G22" s="20" t="n"/>
      <c r="H22" s="20" t="n"/>
      <c r="I22" s="20" t="n"/>
      <c r="J22" s="20" t="n"/>
      <c r="K22" s="20" t="n"/>
      <c r="L22" s="35">
        <f>IF(COUNT(F22:K22)=0,"",SUM(F22:K22))</f>
        <v/>
      </c>
      <c r="M22" s="36">
        <f>IF(AND(ISNUMBER(D22),ISNUMBER(E22)),E22-D22,"")</f>
        <v/>
      </c>
      <c r="N22" s="28" t="n"/>
      <c r="O22" s="28" t="n"/>
    </row>
    <row r="23">
      <c r="A23" s="33" t="n">
        <v>16</v>
      </c>
      <c r="B23" s="28" t="n"/>
      <c r="C23" s="28" t="n"/>
      <c r="D23" s="34" t="n"/>
      <c r="E23" s="34" t="n"/>
      <c r="F23" s="20" t="n"/>
      <c r="G23" s="20" t="n"/>
      <c r="H23" s="20" t="n"/>
      <c r="I23" s="20" t="n"/>
      <c r="J23" s="20" t="n"/>
      <c r="K23" s="20" t="n"/>
      <c r="L23" s="35">
        <f>IF(COUNT(F23:K23)=0,"",SUM(F23:K23))</f>
        <v/>
      </c>
      <c r="M23" s="36">
        <f>IF(AND(ISNUMBER(D23),ISNUMBER(E23)),E23-D23,"")</f>
        <v/>
      </c>
      <c r="N23" s="28" t="n"/>
      <c r="O23" s="28" t="n"/>
    </row>
    <row r="24">
      <c r="A24" s="33" t="n">
        <v>17</v>
      </c>
      <c r="B24" s="28" t="n"/>
      <c r="C24" s="28" t="n"/>
      <c r="D24" s="34" t="n"/>
      <c r="E24" s="34" t="n"/>
      <c r="F24" s="20" t="n"/>
      <c r="G24" s="20" t="n"/>
      <c r="H24" s="20" t="n"/>
      <c r="I24" s="20" t="n"/>
      <c r="J24" s="20" t="n"/>
      <c r="K24" s="20" t="n"/>
      <c r="L24" s="35">
        <f>IF(COUNT(F24:K24)=0,"",SUM(F24:K24))</f>
        <v/>
      </c>
      <c r="M24" s="36">
        <f>IF(AND(ISNUMBER(D24),ISNUMBER(E24)),E24-D24,"")</f>
        <v/>
      </c>
      <c r="N24" s="28" t="n"/>
      <c r="O24" s="28" t="n"/>
    </row>
    <row r="25">
      <c r="A25" s="33" t="n">
        <v>18</v>
      </c>
      <c r="B25" s="28" t="n"/>
      <c r="C25" s="28" t="n"/>
      <c r="D25" s="34" t="n"/>
      <c r="E25" s="34" t="n"/>
      <c r="F25" s="20" t="n"/>
      <c r="G25" s="20" t="n"/>
      <c r="H25" s="20" t="n"/>
      <c r="I25" s="20" t="n"/>
      <c r="J25" s="20" t="n"/>
      <c r="K25" s="20" t="n"/>
      <c r="L25" s="35">
        <f>IF(COUNT(F25:K25)=0,"",SUM(F25:K25))</f>
        <v/>
      </c>
      <c r="M25" s="36">
        <f>IF(AND(ISNUMBER(D25),ISNUMBER(E25)),E25-D25,"")</f>
        <v/>
      </c>
      <c r="N25" s="28" t="n"/>
      <c r="O25" s="28" t="n"/>
    </row>
    <row r="26">
      <c r="A26" s="33" t="n">
        <v>19</v>
      </c>
      <c r="B26" s="28" t="n"/>
      <c r="C26" s="28" t="n"/>
      <c r="D26" s="34" t="n"/>
      <c r="E26" s="34" t="n"/>
      <c r="F26" s="20" t="n"/>
      <c r="G26" s="20" t="n"/>
      <c r="H26" s="20" t="n"/>
      <c r="I26" s="20" t="n"/>
      <c r="J26" s="20" t="n"/>
      <c r="K26" s="20" t="n"/>
      <c r="L26" s="35">
        <f>IF(COUNT(F26:K26)=0,"",SUM(F26:K26))</f>
        <v/>
      </c>
      <c r="M26" s="36">
        <f>IF(AND(ISNUMBER(D26),ISNUMBER(E26)),E26-D26,"")</f>
        <v/>
      </c>
      <c r="N26" s="28" t="n"/>
      <c r="O26" s="28" t="n"/>
    </row>
    <row r="27">
      <c r="A27" s="33" t="n">
        <v>20</v>
      </c>
      <c r="B27" s="28" t="n"/>
      <c r="C27" s="28" t="n"/>
      <c r="D27" s="34" t="n"/>
      <c r="E27" s="34" t="n"/>
      <c r="F27" s="20" t="n"/>
      <c r="G27" s="20" t="n"/>
      <c r="H27" s="20" t="n"/>
      <c r="I27" s="20" t="n"/>
      <c r="J27" s="20" t="n"/>
      <c r="K27" s="20" t="n"/>
      <c r="L27" s="35">
        <f>IF(COUNT(F27:K27)=0,"",SUM(F27:K27))</f>
        <v/>
      </c>
      <c r="M27" s="36">
        <f>IF(AND(ISNUMBER(D27),ISNUMBER(E27)),E27-D27,"")</f>
        <v/>
      </c>
      <c r="N27" s="28" t="n"/>
      <c r="O27" s="28" t="n"/>
    </row>
    <row r="28">
      <c r="A28" s="33" t="n">
        <v>21</v>
      </c>
      <c r="B28" s="28" t="n"/>
      <c r="C28" s="28" t="n"/>
      <c r="D28" s="34" t="n"/>
      <c r="E28" s="34" t="n"/>
      <c r="F28" s="20" t="n"/>
      <c r="G28" s="20" t="n"/>
      <c r="H28" s="20" t="n"/>
      <c r="I28" s="20" t="n"/>
      <c r="J28" s="20" t="n"/>
      <c r="K28" s="20" t="n"/>
      <c r="L28" s="35">
        <f>IF(COUNT(F28:K28)=0,"",SUM(F28:K28))</f>
        <v/>
      </c>
      <c r="M28" s="36">
        <f>IF(AND(ISNUMBER(D28),ISNUMBER(E28)),E28-D28,"")</f>
        <v/>
      </c>
      <c r="N28" s="28" t="n"/>
      <c r="O28" s="28" t="n"/>
    </row>
    <row r="29">
      <c r="A29" s="33" t="n">
        <v>22</v>
      </c>
      <c r="B29" s="28" t="n"/>
      <c r="C29" s="28" t="n"/>
      <c r="D29" s="34" t="n"/>
      <c r="E29" s="34" t="n"/>
      <c r="F29" s="20" t="n"/>
      <c r="G29" s="20" t="n"/>
      <c r="H29" s="20" t="n"/>
      <c r="I29" s="20" t="n"/>
      <c r="J29" s="20" t="n"/>
      <c r="K29" s="20" t="n"/>
      <c r="L29" s="35">
        <f>IF(COUNT(F29:K29)=0,"",SUM(F29:K29))</f>
        <v/>
      </c>
      <c r="M29" s="36">
        <f>IF(AND(ISNUMBER(D29),ISNUMBER(E29)),E29-D29,"")</f>
        <v/>
      </c>
      <c r="N29" s="28" t="n"/>
      <c r="O29" s="28" t="n"/>
    </row>
    <row r="30">
      <c r="A30" s="33" t="n">
        <v>23</v>
      </c>
      <c r="B30" s="28" t="n"/>
      <c r="C30" s="28" t="n"/>
      <c r="D30" s="34" t="n"/>
      <c r="E30" s="34" t="n"/>
      <c r="F30" s="20" t="n"/>
      <c r="G30" s="20" t="n"/>
      <c r="H30" s="20" t="n"/>
      <c r="I30" s="20" t="n"/>
      <c r="J30" s="20" t="n"/>
      <c r="K30" s="20" t="n"/>
      <c r="L30" s="35">
        <f>IF(COUNT(F30:K30)=0,"",SUM(F30:K30))</f>
        <v/>
      </c>
      <c r="M30" s="36">
        <f>IF(AND(ISNUMBER(D30),ISNUMBER(E30)),E30-D30,"")</f>
        <v/>
      </c>
      <c r="N30" s="28" t="n"/>
      <c r="O30" s="28" t="n"/>
    </row>
    <row r="31">
      <c r="A31" s="33" t="n">
        <v>24</v>
      </c>
      <c r="B31" s="28" t="n"/>
      <c r="C31" s="28" t="n"/>
      <c r="D31" s="34" t="n"/>
      <c r="E31" s="34" t="n"/>
      <c r="F31" s="20" t="n"/>
      <c r="G31" s="20" t="n"/>
      <c r="H31" s="20" t="n"/>
      <c r="I31" s="20" t="n"/>
      <c r="J31" s="20" t="n"/>
      <c r="K31" s="20" t="n"/>
      <c r="L31" s="35">
        <f>IF(COUNT(F31:K31)=0,"",SUM(F31:K31))</f>
        <v/>
      </c>
      <c r="M31" s="36">
        <f>IF(AND(ISNUMBER(D31),ISNUMBER(E31)),E31-D31,"")</f>
        <v/>
      </c>
      <c r="N31" s="28" t="n"/>
      <c r="O31" s="28" t="n"/>
    </row>
    <row r="32">
      <c r="A32" s="33" t="n">
        <v>25</v>
      </c>
      <c r="B32" s="28" t="n"/>
      <c r="C32" s="28" t="n"/>
      <c r="D32" s="34" t="n"/>
      <c r="E32" s="34" t="n"/>
      <c r="F32" s="20" t="n"/>
      <c r="G32" s="20" t="n"/>
      <c r="H32" s="20" t="n"/>
      <c r="I32" s="20" t="n"/>
      <c r="J32" s="20" t="n"/>
      <c r="K32" s="20" t="n"/>
      <c r="L32" s="35">
        <f>IF(COUNT(F32:K32)=0,"",SUM(F32:K32))</f>
        <v/>
      </c>
      <c r="M32" s="36">
        <f>IF(AND(ISNUMBER(D32),ISNUMBER(E32)),E32-D32,"")</f>
        <v/>
      </c>
      <c r="N32" s="28" t="n"/>
      <c r="O32" s="28" t="n"/>
    </row>
    <row r="33">
      <c r="A33" s="33" t="n">
        <v>26</v>
      </c>
      <c r="B33" s="28" t="n"/>
      <c r="C33" s="28" t="n"/>
      <c r="D33" s="34" t="n"/>
      <c r="E33" s="34" t="n"/>
      <c r="F33" s="20" t="n"/>
      <c r="G33" s="20" t="n"/>
      <c r="H33" s="20" t="n"/>
      <c r="I33" s="20" t="n"/>
      <c r="J33" s="20" t="n"/>
      <c r="K33" s="20" t="n"/>
      <c r="L33" s="35">
        <f>IF(COUNT(F33:K33)=0,"",SUM(F33:K33))</f>
        <v/>
      </c>
      <c r="M33" s="36">
        <f>IF(AND(ISNUMBER(D33),ISNUMBER(E33)),E33-D33,"")</f>
        <v/>
      </c>
      <c r="N33" s="28" t="n"/>
      <c r="O33" s="28" t="n"/>
    </row>
    <row r="34">
      <c r="A34" s="33" t="n">
        <v>27</v>
      </c>
      <c r="B34" s="28" t="n"/>
      <c r="C34" s="28" t="n"/>
      <c r="D34" s="34" t="n"/>
      <c r="E34" s="34" t="n"/>
      <c r="F34" s="20" t="n"/>
      <c r="G34" s="20" t="n"/>
      <c r="H34" s="20" t="n"/>
      <c r="I34" s="20" t="n"/>
      <c r="J34" s="20" t="n"/>
      <c r="K34" s="20" t="n"/>
      <c r="L34" s="35">
        <f>IF(COUNT(F34:K34)=0,"",SUM(F34:K34))</f>
        <v/>
      </c>
      <c r="M34" s="36">
        <f>IF(AND(ISNUMBER(D34),ISNUMBER(E34)),E34-D34,"")</f>
        <v/>
      </c>
      <c r="N34" s="28" t="n"/>
      <c r="O34" s="28" t="n"/>
    </row>
    <row r="35">
      <c r="A35" s="33" t="n">
        <v>28</v>
      </c>
      <c r="B35" s="28" t="n"/>
      <c r="C35" s="28" t="n"/>
      <c r="D35" s="34" t="n"/>
      <c r="E35" s="34" t="n"/>
      <c r="F35" s="20" t="n"/>
      <c r="G35" s="20" t="n"/>
      <c r="H35" s="20" t="n"/>
      <c r="I35" s="20" t="n"/>
      <c r="J35" s="20" t="n"/>
      <c r="K35" s="20" t="n"/>
      <c r="L35" s="35">
        <f>IF(COUNT(F35:K35)=0,"",SUM(F35:K35))</f>
        <v/>
      </c>
      <c r="M35" s="36">
        <f>IF(AND(ISNUMBER(D35),ISNUMBER(E35)),E35-D35,"")</f>
        <v/>
      </c>
      <c r="N35" s="28" t="n"/>
      <c r="O35" s="28" t="n"/>
    </row>
    <row r="36">
      <c r="A36" s="33" t="n">
        <v>29</v>
      </c>
      <c r="B36" s="28" t="n"/>
      <c r="C36" s="28" t="n"/>
      <c r="D36" s="34" t="n"/>
      <c r="E36" s="34" t="n"/>
      <c r="F36" s="20" t="n"/>
      <c r="G36" s="20" t="n"/>
      <c r="H36" s="20" t="n"/>
      <c r="I36" s="20" t="n"/>
      <c r="J36" s="20" t="n"/>
      <c r="K36" s="20" t="n"/>
      <c r="L36" s="35">
        <f>IF(COUNT(F36:K36)=0,"",SUM(F36:K36))</f>
        <v/>
      </c>
      <c r="M36" s="36">
        <f>IF(AND(ISNUMBER(D36),ISNUMBER(E36)),E36-D36,"")</f>
        <v/>
      </c>
      <c r="N36" s="28" t="n"/>
      <c r="O36" s="28" t="n"/>
    </row>
    <row r="37">
      <c r="A37" s="33" t="n">
        <v>30</v>
      </c>
      <c r="B37" s="28" t="n"/>
      <c r="C37" s="28" t="n"/>
      <c r="D37" s="34" t="n"/>
      <c r="E37" s="34" t="n"/>
      <c r="F37" s="20" t="n"/>
      <c r="G37" s="20" t="n"/>
      <c r="H37" s="20" t="n"/>
      <c r="I37" s="20" t="n"/>
      <c r="J37" s="20" t="n"/>
      <c r="K37" s="20" t="n"/>
      <c r="L37" s="35">
        <f>IF(COUNT(F37:K37)=0,"",SUM(F37:K37))</f>
        <v/>
      </c>
      <c r="M37" s="36">
        <f>IF(AND(ISNUMBER(D37),ISNUMBER(E37)),E37-D37,"")</f>
        <v/>
      </c>
      <c r="N37" s="28" t="n"/>
      <c r="O37" s="28" t="n"/>
    </row>
    <row r="39">
      <c r="A39" s="13" t="inlineStr">
        <is>
          <t>Made by Veridat · getveridat.com</t>
        </is>
      </c>
    </row>
    <row r="40">
      <c r="A40"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1">
    <mergeCell ref="A5:O5"/>
  </mergeCells>
  <dataValidations count="4">
    <dataValidation sqref="C8:C37" showDropDown="0" showInputMessage="0" showErrorMessage="0" allowBlank="1" error="Choose from the list." type="list">
      <formula1>"New,Re-review"</formula1>
    </dataValidation>
    <dataValidation sqref="N8:N37" showDropDown="0" showInputMessage="0" showErrorMessage="0" allowBlank="1" error="Choose from the list." type="list">
      <formula1>"Y,N"</formula1>
    </dataValidation>
    <dataValidation sqref="F8:K37" showDropDown="0" showInputMessage="0" showErrorMessage="0" allowBlank="1" error="Enter a number of 0 or more." type="decimal" operator="greaterThanOrEqual">
      <formula1>0</formula1>
    </dataValidation>
    <dataValidation sqref="D8:E37" showDropDown="0" showInputMessage="0" showErrorMessage="0" allowBlank="1" error="Enter a date." type="date" operator="greaterThan">
      <formula1>36526</formula1>
    </dataValidation>
  </dataValidations>
  <pageMargins left="0.75" right="0.75" top="1" bottom="1" header="0.5" footer="0.5"/>
  <pageSetup paperSize="9" fitToHeight="0" fitToWidth="1"/>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I28"/>
  <sheetViews>
    <sheetView showGridLines="0" workbookViewId="0">
      <pane ySplit="7" topLeftCell="A8"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ht="14" customHeight="1">
      <c r="A1" s="1" t="n"/>
      <c r="B1" s="1" t="n"/>
      <c r="C1" s="1" t="n"/>
      <c r="D1" s="1" t="n"/>
      <c r="E1" s="1" t="n"/>
      <c r="F1" s="1" t="n"/>
      <c r="G1" s="1" t="n"/>
      <c r="H1" s="1" t="n"/>
      <c r="I1" s="1" t="n"/>
    </row>
    <row r="2" ht="30" customHeight="1">
      <c r="A2" s="1" t="n"/>
      <c r="B2" s="2" t="inlineStr">
        <is>
          <t>The software: price, set-up and hours with it</t>
        </is>
      </c>
      <c r="C2" s="1" t="n"/>
      <c r="D2" s="1" t="n"/>
      <c r="E2" s="1" t="n"/>
      <c r="F2" s="1" t="n"/>
      <c r="G2" s="1" t="n"/>
      <c r="H2" s="1" t="n"/>
      <c r="I2" s="1" t="n"/>
    </row>
    <row r="3" ht="14" customHeight="1">
      <c r="A3" s="1" t="n"/>
      <c r="B3" s="1" t="n"/>
      <c r="C3" s="1" t="n"/>
      <c r="D3" s="1" t="n"/>
      <c r="E3" s="1" t="n"/>
      <c r="F3" s="1" t="n"/>
      <c r="G3" s="1" t="n"/>
      <c r="H3" s="1" t="n"/>
      <c r="I3" s="1" t="n"/>
    </row>
    <row r="4" ht="4" customHeight="1">
      <c r="A4" s="3" t="n"/>
      <c r="B4" s="3" t="n"/>
      <c r="C4" s="3" t="n"/>
      <c r="D4" s="3" t="n"/>
      <c r="E4" s="3" t="n"/>
      <c r="F4" s="3" t="n"/>
      <c r="G4" s="3" t="n"/>
      <c r="H4" s="3" t="n"/>
      <c r="I4" s="3" t="n"/>
    </row>
    <row r="5" ht="42" customHeight="1">
      <c r="A5" s="4" t="inlineStr">
        <is>
          <t>Price and billing for the plan you'd buy, the one-off set-up time, ongoing admin, and the hours per claim with the software. Those hours come from your Trial log; type an override only if you have a better measured figure.</t>
        </is>
      </c>
    </row>
    <row r="6">
      <c r="A6" s="5" t="inlineStr">
        <is>
          <t>Key:</t>
        </is>
      </c>
      <c r="B6" s="6" t="inlineStr">
        <is>
          <t>Your input</t>
        </is>
      </c>
      <c r="C6" s="7" t="inlineStr">
        <is>
          <t>Formula (locked)</t>
        </is>
      </c>
      <c r="D6" s="8" t="inlineStr">
        <is>
          <t>Notes</t>
        </is>
      </c>
    </row>
    <row r="7" ht="32" customHeight="1">
      <c r="A7" s="9" t="inlineStr">
        <is>
          <t>Price and billing</t>
        </is>
      </c>
      <c r="B7" s="9" t="inlineStr">
        <is>
          <t>Your number</t>
        </is>
      </c>
      <c r="C7" s="9" t="inlineStr">
        <is>
          <t>Notes</t>
        </is>
      </c>
      <c r="D7" s="25" t="n"/>
      <c r="E7" s="25" t="n"/>
      <c r="F7" s="25" t="n"/>
      <c r="G7" s="25" t="n"/>
      <c r="H7" s="25" t="n"/>
      <c r="I7" s="26" t="n"/>
    </row>
    <row r="8" ht="28" customHeight="1">
      <c r="A8" s="15" t="inlineStr">
        <is>
          <t>Plan's monthly price (£)</t>
        </is>
      </c>
      <c r="B8" s="27" t="n"/>
      <c r="C8" s="17" t="inlineStr">
        <is>
          <t>For Veridat, see getveridat.com/pricing.</t>
        </is>
      </c>
      <c r="D8" s="25" t="n"/>
      <c r="E8" s="25" t="n"/>
      <c r="F8" s="25" t="n"/>
      <c r="G8" s="25" t="n"/>
      <c r="H8" s="25" t="n"/>
      <c r="I8" s="26" t="n"/>
    </row>
    <row r="9" ht="28" customHeight="1">
      <c r="A9" s="15" t="inlineStr">
        <is>
          <t>Billing (Monthly or Yearly)</t>
        </is>
      </c>
      <c r="B9" s="28" t="n"/>
      <c r="C9" s="17" t="inlineStr">
        <is>
          <t>Blank counts as monthly.</t>
        </is>
      </c>
      <c r="D9" s="25" t="n"/>
      <c r="E9" s="25" t="n"/>
      <c r="F9" s="25" t="n"/>
      <c r="G9" s="25" t="n"/>
      <c r="H9" s="25" t="n"/>
      <c r="I9" s="26" t="n"/>
    </row>
    <row r="10" ht="28" customHeight="1">
      <c r="A10" s="15" t="inlineStr">
        <is>
          <t>Months you pay for when billed yearly</t>
        </is>
      </c>
      <c r="B10" s="16" t="n"/>
      <c r="C10" s="17" t="inlineStr">
        <is>
          <t>Check your vendor's terms. Veridat's yearly billing gives two months free, so enter 10 for Veridat. Blank counts as 12.</t>
        </is>
      </c>
      <c r="D10" s="25" t="n"/>
      <c r="E10" s="25" t="n"/>
      <c r="F10" s="25" t="n"/>
      <c r="G10" s="25" t="n"/>
      <c r="H10" s="25" t="n"/>
      <c r="I10" s="26" t="n"/>
    </row>
    <row r="11" ht="28" customHeight="1">
      <c r="A11" s="10" t="inlineStr">
        <is>
          <t>Annual subscription (£)</t>
        </is>
      </c>
      <c r="B11" s="37">
        <f>IF(B8="","",IF(B9="Yearly",B8*IF(B10="",12,B10),B8*12))</f>
        <v/>
      </c>
    </row>
    <row r="12" ht="28" customHeight="1">
      <c r="A12" s="15" t="inlineStr">
        <is>
          <t>Number of paid users</t>
        </is>
      </c>
      <c r="B12" s="16" t="n"/>
      <c r="C12" s="17" t="inlineStr">
        <is>
          <t>People who add claims, attach evidence or sign off. For your Summary; price comes from the plan.</t>
        </is>
      </c>
      <c r="D12" s="25" t="n"/>
      <c r="E12" s="25" t="n"/>
      <c r="F12" s="25" t="n"/>
      <c r="G12" s="25" t="n"/>
      <c r="H12" s="25" t="n"/>
      <c r="I12" s="26" t="n"/>
    </row>
    <row r="14">
      <c r="A14" s="15" t="inlineStr">
        <is>
          <t>Claims in your trial log</t>
        </is>
      </c>
      <c r="B14" s="36">
        <f>COUNTIF('Trial log'!$C$8:$C$37,"New")</f>
        <v/>
      </c>
      <c r="C14" s="17" t="inlineStr">
        <is>
          <t>new claims</t>
        </is>
      </c>
      <c r="D14" s="36">
        <f>COUNTIF('Trial log'!$C$8:$C$37,"Re-review")</f>
        <v/>
      </c>
      <c r="E14" s="17" t="inlineStr">
        <is>
          <t>re-reviews</t>
        </is>
      </c>
    </row>
    <row r="16" ht="58" customHeight="1">
      <c r="A16" s="9" t="inlineStr">
        <is>
          <t>Role</t>
        </is>
      </c>
      <c r="B16" s="9" t="inlineStr">
        <is>
          <t>One-off set-up hours (import, set-up, training)</t>
        </is>
      </c>
      <c r="C16" s="9" t="inlineStr">
        <is>
          <t>Ongoing admin hours a month</t>
        </is>
      </c>
      <c r="D16" s="9" t="inlineStr">
        <is>
          <t>Trial: hours per new claim</t>
        </is>
      </c>
      <c r="E16" s="9" t="inlineStr">
        <is>
          <t>Trial: hours per re-review</t>
        </is>
      </c>
      <c r="F16" s="9" t="inlineStr">
        <is>
          <t>Override: hours per new claim</t>
        </is>
      </c>
      <c r="G16" s="9" t="inlineStr">
        <is>
          <t>Override: hours per re-review</t>
        </is>
      </c>
      <c r="H16" s="9" t="inlineStr">
        <is>
          <t>Used: hours per new claim</t>
        </is>
      </c>
      <c r="I16" s="9" t="inlineStr">
        <is>
          <t>Used: hours per re-review</t>
        </is>
      </c>
    </row>
    <row r="17">
      <c r="A17" s="21">
        <f>'Your people'!A8</f>
        <v/>
      </c>
      <c r="B17" s="20" t="n"/>
      <c r="C17" s="20" t="n"/>
      <c r="D17" s="35">
        <f>IF($B$14=0,"",SUMIFS('Trial log'!$F$8:$F$37,'Trial log'!$C$8:$C$37,"New")/$B$14)</f>
        <v/>
      </c>
      <c r="E17" s="35">
        <f>IF($D$14=0,"",SUMIFS('Trial log'!$F$8:$F$37,'Trial log'!$C$8:$C$37,"Re-review")/$D$14)</f>
        <v/>
      </c>
      <c r="F17" s="20" t="n"/>
      <c r="G17" s="20" t="n"/>
      <c r="H17" s="22">
        <f>IF(F17&lt;&gt;"",F17,D17)</f>
        <v/>
      </c>
      <c r="I17" s="22">
        <f>IF(G17&lt;&gt;"",G17,E17)</f>
        <v/>
      </c>
    </row>
    <row r="18">
      <c r="A18" s="21">
        <f>'Your people'!A9</f>
        <v/>
      </c>
      <c r="B18" s="20" t="n"/>
      <c r="C18" s="20" t="n"/>
      <c r="D18" s="35">
        <f>IF($B$14=0,"",SUMIFS('Trial log'!$G$8:$G$37,'Trial log'!$C$8:$C$37,"New")/$B$14)</f>
        <v/>
      </c>
      <c r="E18" s="35">
        <f>IF($D$14=0,"",SUMIFS('Trial log'!$G$8:$G$37,'Trial log'!$C$8:$C$37,"Re-review")/$D$14)</f>
        <v/>
      </c>
      <c r="F18" s="20" t="n"/>
      <c r="G18" s="20" t="n"/>
      <c r="H18" s="22">
        <f>IF(F18&lt;&gt;"",F18,D18)</f>
        <v/>
      </c>
      <c r="I18" s="22">
        <f>IF(G18&lt;&gt;"",G18,E18)</f>
        <v/>
      </c>
    </row>
    <row r="19">
      <c r="A19" s="21">
        <f>'Your people'!A10</f>
        <v/>
      </c>
      <c r="B19" s="20" t="n"/>
      <c r="C19" s="20" t="n"/>
      <c r="D19" s="35">
        <f>IF($B$14=0,"",SUMIFS('Trial log'!$H$8:$H$37,'Trial log'!$C$8:$C$37,"New")/$B$14)</f>
        <v/>
      </c>
      <c r="E19" s="35">
        <f>IF($D$14=0,"",SUMIFS('Trial log'!$H$8:$H$37,'Trial log'!$C$8:$C$37,"Re-review")/$D$14)</f>
        <v/>
      </c>
      <c r="F19" s="20" t="n"/>
      <c r="G19" s="20" t="n"/>
      <c r="H19" s="22">
        <f>IF(F19&lt;&gt;"",F19,D19)</f>
        <v/>
      </c>
      <c r="I19" s="22">
        <f>IF(G19&lt;&gt;"",G19,E19)</f>
        <v/>
      </c>
    </row>
    <row r="20">
      <c r="A20" s="21">
        <f>'Your people'!A11</f>
        <v/>
      </c>
      <c r="B20" s="20" t="n"/>
      <c r="C20" s="20" t="n"/>
      <c r="D20" s="35">
        <f>IF($B$14=0,"",SUMIFS('Trial log'!$I$8:$I$37,'Trial log'!$C$8:$C$37,"New")/$B$14)</f>
        <v/>
      </c>
      <c r="E20" s="35">
        <f>IF($D$14=0,"",SUMIFS('Trial log'!$I$8:$I$37,'Trial log'!$C$8:$C$37,"Re-review")/$D$14)</f>
        <v/>
      </c>
      <c r="F20" s="20" t="n"/>
      <c r="G20" s="20" t="n"/>
      <c r="H20" s="22">
        <f>IF(F20&lt;&gt;"",F20,D20)</f>
        <v/>
      </c>
      <c r="I20" s="22">
        <f>IF(G20&lt;&gt;"",G20,E20)</f>
        <v/>
      </c>
    </row>
    <row r="21">
      <c r="A21" s="21">
        <f>'Your people'!A12</f>
        <v/>
      </c>
      <c r="B21" s="20" t="n"/>
      <c r="C21" s="20" t="n"/>
      <c r="D21" s="35">
        <f>IF($B$14=0,"",SUMIFS('Trial log'!$J$8:$J$37,'Trial log'!$C$8:$C$37,"New")/$B$14)</f>
        <v/>
      </c>
      <c r="E21" s="35">
        <f>IF($D$14=0,"",SUMIFS('Trial log'!$J$8:$J$37,'Trial log'!$C$8:$C$37,"Re-review")/$D$14)</f>
        <v/>
      </c>
      <c r="F21" s="20" t="n"/>
      <c r="G21" s="20" t="n"/>
      <c r="H21" s="22">
        <f>IF(F21&lt;&gt;"",F21,D21)</f>
        <v/>
      </c>
      <c r="I21" s="22">
        <f>IF(G21&lt;&gt;"",G21,E21)</f>
        <v/>
      </c>
    </row>
    <row r="22">
      <c r="A22" s="21">
        <f>'Your people'!A13</f>
        <v/>
      </c>
      <c r="B22" s="20" t="n"/>
      <c r="C22" s="20" t="n"/>
      <c r="D22" s="35">
        <f>IF($B$14=0,"",SUMIFS('Trial log'!$K$8:$K$37,'Trial log'!$C$8:$C$37,"New")/$B$14)</f>
        <v/>
      </c>
      <c r="E22" s="35">
        <f>IF($D$14=0,"",SUMIFS('Trial log'!$K$8:$K$37,'Trial log'!$C$8:$C$37,"Re-review")/$D$14)</f>
        <v/>
      </c>
      <c r="F22" s="20" t="n"/>
      <c r="G22" s="20" t="n"/>
      <c r="H22" s="22">
        <f>IF(F22&lt;&gt;"",F22,D22)</f>
        <v/>
      </c>
      <c r="I22" s="22">
        <f>IF(G22&lt;&gt;"",G22,E22)</f>
        <v/>
      </c>
    </row>
    <row r="23">
      <c r="A23" s="10" t="inlineStr">
        <is>
          <t>Total</t>
        </is>
      </c>
      <c r="B23" s="22">
        <f>IF(COUNT(B17:B22)=0,"",SUM(B17:B22))</f>
        <v/>
      </c>
      <c r="C23" s="22">
        <f>IF(COUNT(C17:C22)=0,"",SUM(C17:C22))</f>
        <v/>
      </c>
      <c r="D23" s="22">
        <f>IF(COUNT(D17:D22)=0,"",SUM(D17:D22))</f>
        <v/>
      </c>
      <c r="E23" s="22">
        <f>IF(COUNT(E17:E22)=0,"",SUM(E17:E22))</f>
        <v/>
      </c>
      <c r="F23" s="22">
        <f>IF(COUNT(F17:F22)=0,"",SUM(F17:F22))</f>
        <v/>
      </c>
      <c r="G23" s="22">
        <f>IF(COUNT(G17:G22)=0,"",SUM(G17:G22))</f>
        <v/>
      </c>
      <c r="H23" s="22">
        <f>IF(COUNT(H17:H22)=0,"",SUM(H17:H22))</f>
        <v/>
      </c>
      <c r="I23" s="22">
        <f>IF(COUNT(I17:I22)=0,"",SUM(I17:I22))</f>
        <v/>
      </c>
    </row>
    <row r="25" ht="40" customHeight="1">
      <c r="A25" s="17" t="inlineStr">
        <is>
          <t>Trial figures are averages across the claims in your Trial log (a blank role counts as 0 hours on that claim). If a role has no trial figure and no override, Option 2 stays blank: enter 0 for any role that genuinely spends no time.</t>
        </is>
      </c>
      <c r="B25" s="25" t="n"/>
      <c r="C25" s="25" t="n"/>
      <c r="D25" s="25" t="n"/>
      <c r="E25" s="25" t="n"/>
      <c r="F25" s="25" t="n"/>
      <c r="G25" s="25" t="n"/>
      <c r="H25" s="25" t="n"/>
      <c r="I25" s="26" t="n"/>
    </row>
    <row r="27">
      <c r="A27" s="13" t="inlineStr">
        <is>
          <t>Made by Veridat · getveridat.com</t>
        </is>
      </c>
    </row>
    <row r="28">
      <c r="A28"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8">
    <mergeCell ref="A25:I25"/>
    <mergeCell ref="C9:I9"/>
    <mergeCell ref="A5:I5"/>
    <mergeCell ref="C8:I8"/>
    <mergeCell ref="C12:I12"/>
    <mergeCell ref="C10:I10"/>
    <mergeCell ref="C7:I7"/>
    <mergeCell ref="C11:I11"/>
  </mergeCells>
  <dataValidations count="5">
    <dataValidation sqref="B9" showDropDown="0" showInputMessage="0" showErrorMessage="0" allowBlank="1" error="Choose from the list." type="list">
      <formula1>"Monthly,Yearly"</formula1>
    </dataValidation>
    <dataValidation sqref="B8" showDropDown="0" showInputMessage="0" showErrorMessage="0" allowBlank="1" error="Enter a number of 0 or more." type="decimal" operator="greaterThanOrEqual">
      <formula1>0</formula1>
    </dataValidation>
    <dataValidation sqref="B10" showDropDown="0" showInputMessage="0" showErrorMessage="0" allowBlank="1" error="Enter a whole number of months from 1 to 12." type="whole" operator="between">
      <formula1>1</formula1>
      <formula2>12</formula2>
    </dataValidation>
    <dataValidation sqref="B12" showDropDown="0" showInputMessage="0" showErrorMessage="0" allowBlank="1" error="Enter a number of 0 or more." type="whole" operator="greaterThanOrEqual">
      <formula1>0</formula1>
    </dataValidation>
    <dataValidation sqref="B17:C22 F17:G22" showDropDown="0" showInputMessage="0" showErrorMessage="0" allowBlank="1" error="Enter a number of 0 or more." type="decimal" operator="greaterThanOrEqual">
      <formula1>0</formula1>
    </dataValidation>
  </dataValidations>
  <pageMargins left="0.75" right="0.75" top="1" bottom="1" header="0.5" footer="0.5"/>
  <pageSetup paperSize="9" fitToHeight="0" fitToWidth="1"/>
  <drawing xmlns:r="http://schemas.openxmlformats.org/officeDocument/2006/relationships" r:id="rId1"/>
</worksheet>
</file>

<file path=xl/worksheets/sheet7.xml><?xml version="1.0" encoding="utf-8"?>
<worksheet xmlns="http://schemas.openxmlformats.org/spreadsheetml/2006/main">
  <sheetPr>
    <outlinePr summaryBelow="1" summaryRight="1"/>
    <pageSetUpPr fitToPage="1"/>
  </sheetPr>
  <dimension ref="A1:E52"/>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52" customWidth="1" min="1" max="1"/>
    <col width="22" customWidth="1" min="2" max="2"/>
    <col width="22" customWidth="1" min="3" max="3"/>
    <col width="22" customWidth="1" min="4" max="4"/>
    <col width="22" customWidth="1" min="5" max="5"/>
  </cols>
  <sheetData>
    <row r="1" ht="14" customHeight="1">
      <c r="A1" s="1" t="n"/>
      <c r="B1" s="1" t="n"/>
      <c r="C1" s="1" t="n"/>
      <c r="D1" s="1" t="n"/>
      <c r="E1" s="1" t="n"/>
    </row>
    <row r="2" ht="30" customHeight="1">
      <c r="A2" s="1" t="n"/>
      <c r="B2" s="2" t="inlineStr">
        <is>
          <t>Options: the economic case</t>
        </is>
      </c>
      <c r="C2" s="1" t="n"/>
      <c r="D2" s="1" t="n"/>
      <c r="E2" s="1" t="n"/>
    </row>
    <row r="3" ht="14" customHeight="1">
      <c r="A3" s="1" t="n"/>
      <c r="B3" s="1" t="n"/>
      <c r="C3" s="1" t="n"/>
      <c r="D3" s="1" t="n"/>
      <c r="E3" s="1" t="n"/>
    </row>
    <row r="4" ht="4" customHeight="1">
      <c r="A4" s="3" t="n"/>
      <c r="B4" s="3" t="n"/>
      <c r="C4" s="3" t="n"/>
      <c r="D4" s="3" t="n"/>
      <c r="E4" s="3" t="n"/>
    </row>
    <row r="5" ht="42" customHeight="1">
      <c r="A5" s="4" t="inlineStr">
        <is>
          <t>Three options, drawn from the UK government's business case method, whose shortlist includes business as usual (always the benchmark) and a do minimum: business as usual, do minimum (a better claims spreadsheet) and the software. Fill the do-minimum inputs only if it's a real option for you.</t>
        </is>
      </c>
    </row>
    <row r="6">
      <c r="A6" s="5" t="inlineStr">
        <is>
          <t>Key:</t>
        </is>
      </c>
      <c r="B6" s="6" t="inlineStr">
        <is>
          <t>Your input</t>
        </is>
      </c>
      <c r="C6" s="7" t="inlineStr">
        <is>
          <t>Formula (locked)</t>
        </is>
      </c>
      <c r="D6" s="8" t="inlineStr">
        <is>
          <t>Notes</t>
        </is>
      </c>
    </row>
    <row r="7" ht="32" customHeight="1">
      <c r="A7" s="9" t="inlineStr">
        <is>
          <t>Option 1, do minimum: role</t>
        </is>
      </c>
      <c r="B7" s="9" t="inlineStr">
        <is>
          <t>Hours per new claim</t>
        </is>
      </c>
      <c r="C7" s="9" t="inlineStr">
        <is>
          <t>Hours per re-review</t>
        </is>
      </c>
      <c r="D7" s="9" t="inlineStr">
        <is>
          <t>One-off set-up hours</t>
        </is>
      </c>
    </row>
    <row r="8">
      <c r="A8" s="21">
        <f>'Your people'!A8</f>
        <v/>
      </c>
      <c r="B8" s="20" t="n"/>
      <c r="C8" s="20" t="n"/>
      <c r="D8" s="20" t="n"/>
    </row>
    <row r="9">
      <c r="A9" s="21">
        <f>'Your people'!A9</f>
        <v/>
      </c>
      <c r="B9" s="20" t="n"/>
      <c r="C9" s="20" t="n"/>
      <c r="D9" s="20" t="n"/>
    </row>
    <row r="10">
      <c r="A10" s="21">
        <f>'Your people'!A10</f>
        <v/>
      </c>
      <c r="B10" s="20" t="n"/>
      <c r="C10" s="20" t="n"/>
      <c r="D10" s="20" t="n"/>
    </row>
    <row r="11">
      <c r="A11" s="21">
        <f>'Your people'!A11</f>
        <v/>
      </c>
      <c r="B11" s="20" t="n"/>
      <c r="C11" s="20" t="n"/>
      <c r="D11" s="20" t="n"/>
    </row>
    <row r="12">
      <c r="A12" s="21">
        <f>'Your people'!A12</f>
        <v/>
      </c>
      <c r="B12" s="20" t="n"/>
      <c r="C12" s="20" t="n"/>
      <c r="D12" s="20" t="n"/>
    </row>
    <row r="13">
      <c r="A13" s="21">
        <f>'Your people'!A13</f>
        <v/>
      </c>
      <c r="B13" s="20" t="n"/>
      <c r="C13" s="20" t="n"/>
      <c r="D13" s="20" t="n"/>
    </row>
    <row r="15">
      <c r="A15" s="15" t="inlineStr">
        <is>
          <t>Option 1: other one-off cost (£)</t>
        </is>
      </c>
      <c r="B15" s="27" t="n"/>
    </row>
    <row r="16">
      <c r="A16" s="15" t="inlineStr">
        <is>
          <t>Option 1: yearly running cost (£), for example a licence</t>
        </is>
      </c>
      <c r="B16" s="27" t="n"/>
    </row>
    <row r="18" ht="32" customHeight="1">
      <c r="A18" s="9" t="inlineStr">
        <is>
          <t>What changes by option (blank = same as today)</t>
        </is>
      </c>
      <c r="B18" s="9" t="inlineStr">
        <is>
          <t>Today</t>
        </is>
      </c>
      <c r="C18" s="9" t="inlineStr">
        <is>
          <t>Option 1</t>
        </is>
      </c>
      <c r="D18" s="9" t="inlineStr">
        <is>
          <t>Option 2</t>
        </is>
      </c>
    </row>
    <row r="19">
      <c r="A19" s="15" t="inlineStr">
        <is>
          <t>Share of new claims sent to external counsel</t>
        </is>
      </c>
      <c r="B19" s="38">
        <f>IF('Your claims'!$B$11="","",'Your claims'!$B$11)</f>
        <v/>
      </c>
      <c r="C19" s="18" t="n"/>
      <c r="D19" s="18" t="n"/>
    </row>
    <row r="20">
      <c r="A20" s="15" t="inlineStr">
        <is>
          <t>Regulator or retailer requests a year</t>
        </is>
      </c>
      <c r="B20" s="36">
        <f>IF('Outside costs'!$B$16="","",'Outside costs'!$B$16)</f>
        <v/>
      </c>
      <c r="C20" s="16" t="n"/>
      <c r="D20" s="16" t="n"/>
    </row>
    <row r="21">
      <c r="A21" s="15" t="inlineStr">
        <is>
          <t>Ads or pack runs withdrawn or changed a year</t>
        </is>
      </c>
      <c r="B21" s="36">
        <f>IF('Outside costs'!$B$18="","",'Outside costs'!$B$18)</f>
        <v/>
      </c>
      <c r="C21" s="16" t="n"/>
      <c r="D21" s="16" t="n"/>
    </row>
    <row r="22" ht="30" customHeight="1">
      <c r="A22" s="17" t="inlineStr">
        <is>
          <t>Leave Option 1 and Option 2 blank unless you have evidence the number would change. Most cases shouldn't assume fewer requests or withdrawals.</t>
        </is>
      </c>
      <c r="B22" s="25" t="n"/>
      <c r="C22" s="25" t="n"/>
      <c r="D22" s="26" t="n"/>
    </row>
    <row r="24" ht="32" customHeight="1">
      <c r="A24" s="9" t="inlineStr">
        <is>
          <t>Annual cost (£)</t>
        </is>
      </c>
      <c r="B24" s="9" t="inlineStr">
        <is>
          <t>Option 0: business as usual</t>
        </is>
      </c>
      <c r="C24" s="9" t="inlineStr">
        <is>
          <t>Option 1: do minimum</t>
        </is>
      </c>
      <c r="D24" s="9" t="inlineStr">
        <is>
          <t>Option 2: marketing compliance software</t>
        </is>
      </c>
    </row>
    <row r="25">
      <c r="A25" s="15" t="inlineStr">
        <is>
          <t>Ready to calculate?</t>
        </is>
      </c>
      <c r="B25" s="21">
        <f>AND(ISNUMBER('Your claims'!$B$8),SUMPRODUCT('Your people'!$B$8:$B$13,'Your people'!$C$8:$C$13)&gt;0)</f>
        <v/>
      </c>
      <c r="C25" s="21">
        <f>AND(B25,COUNT(B8:B13)&gt;0)</f>
        <v/>
      </c>
      <c r="D25" s="21">
        <f>AND(B25,ISNUMBER('The software'!$B$11),COUNT('The software'!$H$17:$H$22)=6,OR(N('Your claims'!$B$9)=0,COUNT('The software'!$I$17:$I$22)=6))</f>
        <v/>
      </c>
    </row>
    <row r="26" ht="30" customHeight="1">
      <c r="A26" s="15" t="inlineStr">
        <is>
          <t>What's missing</t>
        </is>
      </c>
      <c r="B26" s="21">
        <f>IF(B25,"Ready","Fill 'Your claims' and 'Your people'")</f>
        <v/>
      </c>
      <c r="C26" s="21">
        <f>IF(C25,"Ready","Optional: fill the do-minimum hours above")</f>
        <v/>
      </c>
      <c r="D26" s="21">
        <f>IF(D25,"Ready","Fill the price and trial hours on 'The software'")</f>
        <v/>
      </c>
    </row>
    <row r="27">
      <c r="A27" s="15" t="inlineStr">
        <is>
          <t>Internal time: new claims</t>
        </is>
      </c>
      <c r="B27" s="29">
        <f>IF(B$25,SUMPRODUCT('Your people'!$B$8:$B$13,'Your people'!$C$8:$C$13)*N('Your claims'!$B$8),"")</f>
        <v/>
      </c>
      <c r="C27" s="29">
        <f>IF(C$25,SUMPRODUCT('Your people'!$B$8:$B$13,$B$8:$B$13)*N('Your claims'!$B$8),"")</f>
        <v/>
      </c>
      <c r="D27" s="29">
        <f>IF(D$25,SUMPRODUCT('Your people'!$B$8:$B$13,'The software'!$H$17:$H$22)*N('Your claims'!$B$8),"")</f>
        <v/>
      </c>
    </row>
    <row r="28">
      <c r="A28" s="15" t="inlineStr">
        <is>
          <t>Internal time: re-reviews</t>
        </is>
      </c>
      <c r="B28" s="29">
        <f>IF(B$25,SUMPRODUCT('Your people'!$B$8:$B$13,'Your people'!$D$8:$D$13)*N('Your claims'!$B$9),"")</f>
        <v/>
      </c>
      <c r="C28" s="29">
        <f>IF(C$25,SUMPRODUCT('Your people'!$B$8:$B$13,$C$8:$C$13)*N('Your claims'!$B$9),"")</f>
        <v/>
      </c>
      <c r="D28" s="29">
        <f>IF(D$25,IF(N('Your claims'!$B$9)=0,0,SUMPRODUCT('Your people'!$B$8:$B$13,'The software'!$I$17:$I$22)*N('Your claims'!$B$9)),"")</f>
        <v/>
      </c>
    </row>
    <row r="29">
      <c r="A29" s="15" t="inlineStr">
        <is>
          <t>Ongoing admin time</t>
        </is>
      </c>
      <c r="B29" s="29">
        <f>IF(B$25,0,"")</f>
        <v/>
      </c>
      <c r="C29" s="29">
        <f>IF(C$25,0,"")</f>
        <v/>
      </c>
      <c r="D29" s="29">
        <f>IF(D$25,SUMPRODUCT('Your people'!$B$8:$B$13,'The software'!$C$17:$C$22)*12,"")</f>
        <v/>
      </c>
    </row>
    <row r="30">
      <c r="A30" s="15" t="inlineStr">
        <is>
          <t>External counsel</t>
        </is>
      </c>
      <c r="B30" s="29">
        <f>IF(B$25,N('Your claims'!$B$8)*N($B$19)*N('Outside costs'!$B$8)*N('Outside costs'!$B$9),"")</f>
        <v/>
      </c>
      <c r="C30" s="29">
        <f>IF(C$25,N('Your claims'!$B$8)*IF(C19="",N($B$19),C19)*N('Outside costs'!$B$8)*N('Outside costs'!$B$9),"")</f>
        <v/>
      </c>
      <c r="D30" s="29">
        <f>IF(D$25,N('Your claims'!$B$8)*IF(D19="",N($B$19),D19)*N('Outside costs'!$B$8)*N('Outside costs'!$B$9),"")</f>
        <v/>
      </c>
    </row>
    <row r="31">
      <c r="A31" s="15" t="inlineStr">
        <is>
          <t>Answering regulator or retailer requests</t>
        </is>
      </c>
      <c r="B31" s="29">
        <f>IF(B$25,N($B$20)*N('Outside costs'!$B$17)*IF(ISNUMBER('Your people'!$B$18),'Your people'!$B$18,0),"")</f>
        <v/>
      </c>
      <c r="C31" s="29">
        <f>IF(C$25,IF(C20="",N($B$20),C20)*N('Outside costs'!$B$17)*IF(ISNUMBER('Your people'!$B$18),'Your people'!$B$18,0),"")</f>
        <v/>
      </c>
      <c r="D31" s="29">
        <f>IF(D$25,IF(D20="",N($B$20),D20)*N('Outside costs'!$B$17)*IF(ISNUMBER('Your people'!$B$18),'Your people'!$B$18,0),"")</f>
        <v/>
      </c>
    </row>
    <row r="32">
      <c r="A32" s="15" t="inlineStr">
        <is>
          <t>Withdrawing and replacing ads or packs</t>
        </is>
      </c>
      <c r="B32" s="29">
        <f>IF(B$25,N($B$21)*N('Outside costs'!$B$19),"")</f>
        <v/>
      </c>
      <c r="C32" s="29">
        <f>IF(C$25,IF(C21="",N($B$21),C21)*N('Outside costs'!$B$19),"")</f>
        <v/>
      </c>
      <c r="D32" s="29">
        <f>IF(D$25,IF(D21="",N($B$21),D21)*N('Outside costs'!$B$19),"")</f>
        <v/>
      </c>
    </row>
    <row r="33">
      <c r="A33" s="15" t="inlineStr">
        <is>
          <t>Subscription or running cost</t>
        </is>
      </c>
      <c r="B33" s="29">
        <f>IF(B$25,0,"")</f>
        <v/>
      </c>
      <c r="C33" s="29">
        <f>IF(C$25,N($B$16),"")</f>
        <v/>
      </c>
      <c r="D33" s="29">
        <f>IF(D$25,'The software'!$B$11,"")</f>
        <v/>
      </c>
    </row>
    <row r="34">
      <c r="A34" s="10" t="inlineStr">
        <is>
          <t>Annual running cost</t>
        </is>
      </c>
      <c r="B34" s="37">
        <f>IF(B$25,SUM(B27:B33),"")</f>
        <v/>
      </c>
      <c r="C34" s="37">
        <f>IF(C$25,SUM(C27:C33),"")</f>
        <v/>
      </c>
      <c r="D34" s="37">
        <f>IF(D$25,SUM(D27:D33),"")</f>
        <v/>
      </c>
    </row>
    <row r="35">
      <c r="A35" s="15" t="inlineStr">
        <is>
          <t>One-off set-up cost (year 1 only)</t>
        </is>
      </c>
      <c r="B35" s="29">
        <f>IF(B$25,0,"")</f>
        <v/>
      </c>
      <c r="C35" s="29">
        <f>IF(C$25,SUMPRODUCT('Your people'!$B$8:$B$13,$D$8:$D$13)+N($B$15),"")</f>
        <v/>
      </c>
      <c r="D35" s="29">
        <f>IF(D$25,SUMPRODUCT('Your people'!$B$8:$B$13,'The software'!$B$17:$B$22),"")</f>
        <v/>
      </c>
    </row>
    <row r="36">
      <c r="A36" s="10" t="inlineStr">
        <is>
          <t>Total cost, year 1</t>
        </is>
      </c>
      <c r="B36" s="37">
        <f>IF(B$25,B34+B35,"")</f>
        <v/>
      </c>
      <c r="C36" s="37">
        <f>IF(C$25,C34+C35,"")</f>
        <v/>
      </c>
      <c r="D36" s="37">
        <f>IF(D$25,D34+D35,"")</f>
        <v/>
      </c>
    </row>
    <row r="37">
      <c r="A37" s="15" t="inlineStr">
        <is>
          <t>Total cost, year 2</t>
        </is>
      </c>
      <c r="B37" s="29">
        <f>IF(B$25,B34,"")</f>
        <v/>
      </c>
      <c r="C37" s="29">
        <f>IF(C$25,C34,"")</f>
        <v/>
      </c>
      <c r="D37" s="29">
        <f>IF(D$25,D34,"")</f>
        <v/>
      </c>
    </row>
    <row r="38">
      <c r="A38" s="15" t="inlineStr">
        <is>
          <t>Total cost, year 3</t>
        </is>
      </c>
      <c r="B38" s="29">
        <f>IF(B$25,B34,"")</f>
        <v/>
      </c>
      <c r="C38" s="29">
        <f>IF(C$25,C34,"")</f>
        <v/>
      </c>
      <c r="D38" s="29">
        <f>IF(D$25,D34,"")</f>
        <v/>
      </c>
    </row>
    <row r="39">
      <c r="A39" s="10" t="inlineStr">
        <is>
          <t>Total cost over 3 years</t>
        </is>
      </c>
      <c r="B39" s="37">
        <f>IF(B$25,SUM(B36:B38),"")</f>
        <v/>
      </c>
      <c r="C39" s="37">
        <f>IF(C$25,SUM(C36:C38),"")</f>
        <v/>
      </c>
      <c r="D39" s="37">
        <f>IF(D$25,SUM(D36:D38),"")</f>
        <v/>
      </c>
    </row>
    <row r="41" ht="32" customHeight="1">
      <c r="A41" s="9" t="inlineStr">
        <is>
          <t>Net saving against business as usual (£)</t>
        </is>
      </c>
      <c r="B41" s="9" t="inlineStr"/>
      <c r="C41" s="9" t="inlineStr">
        <is>
          <t>Option 1</t>
        </is>
      </c>
      <c r="D41" s="9" t="inlineStr">
        <is>
          <t>Option 2</t>
        </is>
      </c>
    </row>
    <row r="42">
      <c r="A42" s="15" t="inlineStr">
        <is>
          <t>Year 1</t>
        </is>
      </c>
      <c r="B42" s="21" t="inlineStr"/>
      <c r="C42" s="29">
        <f>IF(AND($B$25,C$25),$B36-C36,"")</f>
        <v/>
      </c>
      <c r="D42" s="29">
        <f>IF(AND($B$25,D$25),$B36-D36,"")</f>
        <v/>
      </c>
    </row>
    <row r="43">
      <c r="A43" s="15" t="inlineStr">
        <is>
          <t>Year 2</t>
        </is>
      </c>
      <c r="B43" s="21" t="inlineStr"/>
      <c r="C43" s="29">
        <f>IF(AND($B$25,C$25),$B37-C37,"")</f>
        <v/>
      </c>
      <c r="D43" s="29">
        <f>IF(AND($B$25,D$25),$B37-D37,"")</f>
        <v/>
      </c>
    </row>
    <row r="44">
      <c r="A44" s="15" t="inlineStr">
        <is>
          <t>Year 3</t>
        </is>
      </c>
      <c r="B44" s="21" t="inlineStr"/>
      <c r="C44" s="29">
        <f>IF(AND($B$25,C$25),$B38-C38,"")</f>
        <v/>
      </c>
      <c r="D44" s="29">
        <f>IF(AND($B$25,D$25),$B38-D38,"")</f>
        <v/>
      </c>
    </row>
    <row r="45">
      <c r="A45" s="15" t="inlineStr">
        <is>
          <t>Cumulative, end of year 1</t>
        </is>
      </c>
      <c r="B45" s="21" t="inlineStr"/>
      <c r="C45" s="29">
        <f>IF(C$25,SUM(C42:C42),"")</f>
        <v/>
      </c>
      <c r="D45" s="29">
        <f>IF(D$25,SUM(D42:D42),"")</f>
        <v/>
      </c>
    </row>
    <row r="46">
      <c r="A46" s="15" t="inlineStr">
        <is>
          <t>Cumulative, end of year 2</t>
        </is>
      </c>
      <c r="B46" s="21" t="inlineStr"/>
      <c r="C46" s="29">
        <f>IF(C$25,SUM(C42:C43),"")</f>
        <v/>
      </c>
      <c r="D46" s="29">
        <f>IF(D$25,SUM(D42:D43),"")</f>
        <v/>
      </c>
    </row>
    <row r="47">
      <c r="A47" s="10" t="inlineStr">
        <is>
          <t>Cumulative, end of year 3</t>
        </is>
      </c>
      <c r="B47" s="21" t="inlineStr"/>
      <c r="C47" s="37">
        <f>IF(C$25,SUM(C42:C44),"")</f>
        <v/>
      </c>
      <c r="D47" s="37">
        <f>IF(D$25,SUM(D42:D44),"")</f>
        <v/>
      </c>
    </row>
    <row r="49" ht="30" customHeight="1">
      <c r="A49" s="17" t="inlineStr">
        <is>
          <t>No fines, penalties or 'risk avoided' are counted here. They sit in the Risk register, outside the ROI. Years 2 and 3 assume the same claim volumes as year 1; use 'Sensitivity' to test changes.</t>
        </is>
      </c>
      <c r="B49" s="25" t="n"/>
      <c r="C49" s="25" t="n"/>
      <c r="D49" s="26" t="n"/>
    </row>
    <row r="51">
      <c r="A51" s="13" t="inlineStr">
        <is>
          <t>Made by Veridat · getveridat.com</t>
        </is>
      </c>
    </row>
    <row r="52">
      <c r="A52"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3">
    <mergeCell ref="A22:D22"/>
    <mergeCell ref="A5:E5"/>
    <mergeCell ref="A49:D49"/>
  </mergeCells>
  <dataValidations count="4">
    <dataValidation sqref="B8:D13" showDropDown="0" showInputMessage="0" showErrorMessage="0" allowBlank="1" error="Enter a number of 0 or more." type="decimal" operator="greaterThanOrEqual">
      <formula1>0</formula1>
    </dataValidation>
    <dataValidation sqref="B15:B16" showDropDown="0" showInputMessage="0" showErrorMessage="0" allowBlank="1" error="Enter a number of 0 or more." type="decimal" operator="greaterThanOrEqual">
      <formula1>0</formula1>
    </dataValidation>
    <dataValidation sqref="C19:D19" showDropDown="0" showInputMessage="0" showErrorMessage="0" allowBlank="1" error="Enter a percentage between 0% and 100%." type="decimal" operator="between">
      <formula1>0</formula1>
      <formula2>1</formula2>
    </dataValidation>
    <dataValidation sqref="C20:D21" showDropDown="0" showInputMessage="0" showErrorMessage="0" allowBlank="1" error="Enter a number of 0 or more." type="decimal" operator="greaterThanOrEqual">
      <formula1>0</formula1>
    </dataValidation>
  </dataValidations>
  <pageMargins left="0.75" right="0.75" top="1" bottom="1" header="0.5" footer="0.5"/>
  <pageSetup paperSize="9" fitToHeight="0" fitToWidth="1"/>
  <drawing xmlns:r="http://schemas.openxmlformats.org/officeDocument/2006/relationships" r:id="rId1"/>
</worksheet>
</file>

<file path=xl/worksheets/sheet8.xml><?xml version="1.0" encoding="utf-8"?>
<worksheet xmlns="http://schemas.openxmlformats.org/spreadsheetml/2006/main">
  <sheetPr>
    <outlinePr summaryBelow="1" summaryRight="1"/>
    <pageSetUpPr fitToPage="1"/>
  </sheetPr>
  <dimension ref="A1:D27"/>
  <sheetViews>
    <sheetView showGridLines="0" workbookViewId="0">
      <pane ySplit="7" topLeftCell="A8" activePane="bottomLeft" state="frozen"/>
      <selection pane="bottomLeft" activeCell="A1" sqref="A1"/>
    </sheetView>
  </sheetViews>
  <sheetFormatPr baseColWidth="8" defaultRowHeight="15"/>
  <cols>
    <col width="56" customWidth="1" min="1" max="1"/>
    <col width="22" customWidth="1" min="2" max="2"/>
    <col width="22" customWidth="1" min="3" max="3"/>
    <col width="50" customWidth="1" min="4" max="4"/>
  </cols>
  <sheetData>
    <row r="1" ht="14" customHeight="1">
      <c r="A1" s="1" t="n"/>
      <c r="B1" s="1" t="n"/>
      <c r="C1" s="1" t="n"/>
      <c r="D1" s="1" t="n"/>
    </row>
    <row r="2" ht="30" customHeight="1">
      <c r="A2" s="1" t="n"/>
      <c r="B2" s="2" t="inlineStr">
        <is>
          <t>Results: ROI, payback and break-even</t>
        </is>
      </c>
      <c r="C2" s="1" t="n"/>
      <c r="D2" s="1" t="n"/>
    </row>
    <row r="3" ht="14" customHeight="1">
      <c r="A3" s="1" t="n"/>
      <c r="B3" s="1" t="n"/>
      <c r="C3" s="1" t="n"/>
      <c r="D3" s="1" t="n"/>
    </row>
    <row r="4" ht="4" customHeight="1">
      <c r="A4" s="3" t="n"/>
      <c r="B4" s="3" t="n"/>
      <c r="C4" s="3" t="n"/>
      <c r="D4" s="3" t="n"/>
    </row>
    <row r="5" ht="42" customHeight="1">
      <c r="A5" s="4" t="inlineStr">
        <is>
          <t>Worked out from your inputs. Blank means something it needs is still missing (see 'Options', row 26).</t>
        </is>
      </c>
    </row>
    <row r="6">
      <c r="A6" s="5" t="inlineStr">
        <is>
          <t>Key:</t>
        </is>
      </c>
      <c r="B6" s="6" t="inlineStr">
        <is>
          <t>Your input</t>
        </is>
      </c>
      <c r="C6" s="7" t="inlineStr">
        <is>
          <t>Formula (locked)</t>
        </is>
      </c>
      <c r="D6" s="8" t="inlineStr">
        <is>
          <t>Notes</t>
        </is>
      </c>
    </row>
    <row r="7" ht="32" customHeight="1">
      <c r="A7" s="9" t="inlineStr">
        <is>
          <t>Measure</t>
        </is>
      </c>
      <c r="B7" s="9" t="inlineStr">
        <is>
          <t>Option 1: do minimum</t>
        </is>
      </c>
      <c r="C7" s="9" t="inlineStr">
        <is>
          <t>Option 2: software</t>
        </is>
      </c>
      <c r="D7" s="9" t="inlineStr">
        <is>
          <t>How it's worked out</t>
        </is>
      </c>
    </row>
    <row r="8" ht="30" customHeight="1">
      <c r="A8" s="10" t="inlineStr">
        <is>
          <t>ROI, year 1</t>
        </is>
      </c>
      <c r="B8" s="39">
        <f>IF(Options!C25,IF((Options!C33+Options!C35)&gt;0,Options!C42/(Options!C33+Options!C35),""),"")</f>
        <v/>
      </c>
      <c r="C8" s="39">
        <f>IF(Options!D25,IF((Options!D33+Options!D35)&gt;0,Options!D42/(Options!D33+Options!D35),""),"")</f>
        <v/>
      </c>
      <c r="D8" s="17" t="inlineStr">
        <is>
          <t>Year 1 net saving divided by the option's own cost in year 1 (subscription or running cost plus set-up).</t>
        </is>
      </c>
    </row>
    <row r="9" ht="30" customHeight="1">
      <c r="A9" s="10" t="inlineStr">
        <is>
          <t>ROI over 3 years</t>
        </is>
      </c>
      <c r="B9" s="39">
        <f>IF(Options!C25,IF((3*Options!C33+Options!C35)&gt;0,Options!C47/(3*Options!C33+Options!C35),""),"")</f>
        <v/>
      </c>
      <c r="C9" s="39">
        <f>IF(Options!D25,IF((3*Options!D33+Options!D35)&gt;0,Options!D47/(3*Options!D33+Options!D35),""),"")</f>
        <v/>
      </c>
      <c r="D9" s="17" t="inlineStr">
        <is>
          <t>3-year net saving divided by the option's own cost over 3 years.</t>
        </is>
      </c>
    </row>
    <row r="10" ht="30" customHeight="1">
      <c r="A10" s="10" t="inlineStr">
        <is>
          <t>Payback (months)</t>
        </is>
      </c>
      <c r="B10" s="40">
        <f>IF(AND(Options!$B$25,Options!C25),IF(((Options!$B$34-Options!C34)/12)&lt;=0,"Doesn't pay back",Options!C35/((Options!$B$34-Options!C34)/12)),"")</f>
        <v/>
      </c>
      <c r="C10" s="40">
        <f>IF(AND(Options!$B$25,Options!D25),IF(((Options!$B$34-Options!D34)/12)&lt;=0,"Doesn't pay back",Options!D35/((Options!$B$34-Options!D34)/12)),"")</f>
        <v/>
      </c>
      <c r="D10" s="17" t="inlineStr">
        <is>
          <t>One-off set-up cost divided by the monthly net saving. 0 means there's no set-up cost to recover.</t>
        </is>
      </c>
    </row>
    <row r="11" ht="30" customHeight="1">
      <c r="A11" s="10" t="inlineStr">
        <is>
          <t>Net saving over 3 years (£)</t>
        </is>
      </c>
      <c r="B11" s="37">
        <f>IF(Options!C25,Options!C47,"")</f>
        <v/>
      </c>
      <c r="C11" s="37">
        <f>IF(Options!D25,Options!D47,"")</f>
        <v/>
      </c>
      <c r="D11" s="17" t="inlineStr">
        <is>
          <t>From 'Options', row 47.</t>
        </is>
      </c>
    </row>
    <row r="12" ht="30" customHeight="1">
      <c r="A12" s="10" t="inlineStr">
        <is>
          <t>Net present value over 3 years (£), optional</t>
        </is>
      </c>
      <c r="B12" s="37">
        <f>IF(OR($B$14="",NOT(Options!C25)),"",NPV($B$14,Options!C42,Options!C43,Options!C44))</f>
        <v/>
      </c>
      <c r="C12" s="37">
        <f>IF(OR($B$14="",NOT(Options!D25)),"",NPV($B$14,Options!D42,Options!D43,Options!D44))</f>
        <v/>
      </c>
      <c r="D12" s="17" t="inlineStr">
        <is>
          <t>Needs the discount rate below. Blank until you enter one.</t>
        </is>
      </c>
    </row>
    <row r="14">
      <c r="A14" s="15" t="inlineStr">
        <is>
          <t>Discount rate for NPV (your company's own rate)</t>
        </is>
      </c>
      <c r="B14" s="18" t="n"/>
      <c r="C14" s="17" t="inlineStr">
        <is>
          <t>Ask Finance. Leave blank to skip NPV.</t>
        </is>
      </c>
      <c r="D14" s="26" t="n"/>
    </row>
    <row r="16" ht="32" customHeight="1">
      <c r="A16" s="9" t="inlineStr">
        <is>
          <t>Break-even for Option 2</t>
        </is>
      </c>
      <c r="B16" s="9" t="inlineStr">
        <is>
          <t>Value</t>
        </is>
      </c>
      <c r="C16" s="9" t="inlineStr"/>
      <c r="D16" s="9" t="inlineStr">
        <is>
          <t>How it's worked out</t>
        </is>
      </c>
    </row>
    <row r="17" ht="30" customHeight="1">
      <c r="A17" s="15" t="inlineStr">
        <is>
          <t>Annual software cost (£)</t>
        </is>
      </c>
      <c r="B17" s="29">
        <f>'The software'!B11</f>
        <v/>
      </c>
      <c r="D17" s="17" t="inlineStr">
        <is>
          <t>Subscription for a year at your plan and billing.</t>
        </is>
      </c>
    </row>
    <row r="18" ht="30" customHeight="1">
      <c r="A18" s="15" t="inlineStr">
        <is>
          <t>Claims signed off a year (new plus re-reviews)</t>
        </is>
      </c>
      <c r="B18" s="36">
        <f>IF(ISNUMBER('Your claims'!$B$8),'Your claims'!$B$8+N('Your claims'!$B$9),"")</f>
        <v/>
      </c>
      <c r="D18" s="17" t="inlineStr">
        <is>
          <t>From 'Your claims'.</t>
        </is>
      </c>
    </row>
    <row r="19" ht="30" customHeight="1">
      <c r="A19" s="15" t="inlineStr">
        <is>
          <t>Blended hourly cost (£)</t>
        </is>
      </c>
      <c r="B19" s="23">
        <f>'Your people'!$B$18</f>
        <v/>
      </c>
      <c r="D19" s="17" t="inlineStr">
        <is>
          <t>From 'Your people'.</t>
        </is>
      </c>
    </row>
    <row r="20" ht="30" customHeight="1">
      <c r="A20" s="10" t="inlineStr">
        <is>
          <t>Break-even: hours each claim must save</t>
        </is>
      </c>
      <c r="B20" s="22">
        <f>IF(AND(ISNUMBER(B17),N(B18)&gt;0,N(B19)&gt;0),B17/B18/B19,"")</f>
        <v/>
      </c>
      <c r="D20" s="17" t="inlineStr">
        <is>
          <t>Annual software cost divided by claims a year, divided by blended hourly cost. Ignores set-up and admin time; ROI includes them.</t>
        </is>
      </c>
    </row>
    <row r="21" ht="30" customHeight="1">
      <c r="A21" s="15" t="inlineStr">
        <is>
          <t>Measured: hours saved per new claim</t>
        </is>
      </c>
      <c r="B21" s="35">
        <f>IF(Options!D25,SUM('Your people'!$C$8:$C$13)-SUM('The software'!H17:H22),"")</f>
        <v/>
      </c>
      <c r="D21" s="17" t="inlineStr">
        <is>
          <t>Today's hours minus the hours used for Option 2 (from your trial).</t>
        </is>
      </c>
    </row>
    <row r="22" ht="30" customHeight="1">
      <c r="A22" s="15" t="inlineStr">
        <is>
          <t>Measured: hours saved per re-review</t>
        </is>
      </c>
      <c r="B22" s="35">
        <f>IF(AND(Options!D25,N('Your claims'!$B$9)&gt;0),SUM('Your people'!$D$8:$D$13)-SUM('The software'!I17:I22),"")</f>
        <v/>
      </c>
      <c r="D22" s="17" t="inlineStr">
        <is>
          <t>Same, for re-reviews.</t>
        </is>
      </c>
    </row>
    <row r="23" ht="30" customHeight="1">
      <c r="A23" s="15" t="inlineStr">
        <is>
          <t>Measured: average hours saved per claim signed off</t>
        </is>
      </c>
      <c r="B23" s="35">
        <f>IF(AND(ISNUMBER(B21),N(B18)&gt;0),(N('Your claims'!$B$8)*B21+N('Your claims'!$B$9)*N(B22))/B18,"")</f>
        <v/>
      </c>
      <c r="D23" s="17" t="inlineStr">
        <is>
          <t>Weighted by how many new claims and re-reviews you do.</t>
        </is>
      </c>
    </row>
    <row r="24" ht="30" customHeight="1">
      <c r="A24" s="10" t="inlineStr">
        <is>
          <t>Does the measured saving cover the break-even?</t>
        </is>
      </c>
      <c r="B24" s="41">
        <f>IF(AND(ISNUMBER(B20),ISNUMBER(B23)),IF(B23&gt;=B20,"Yes","No"),"")</f>
        <v/>
      </c>
      <c r="D24" s="17" t="inlineStr">
        <is>
          <t>Check 'Sensitivity' before you rely on it.</t>
        </is>
      </c>
    </row>
    <row r="26">
      <c r="A26" s="13" t="inlineStr">
        <is>
          <t>Made by Veridat · getveridat.com</t>
        </is>
      </c>
    </row>
    <row r="27">
      <c r="A27"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2">
    <mergeCell ref="A5:D5"/>
    <mergeCell ref="C14:D14"/>
  </mergeCells>
  <dataValidations count="1">
    <dataValidation sqref="B14" showDropDown="0" showInputMessage="0" showErrorMessage="0" allowBlank="1" error="Enter a percentage between 0% and 100%." type="decimal" operator="between">
      <formula1>0</formula1>
      <formula2>1</formula2>
    </dataValidation>
  </dataValidations>
  <pageMargins left="0.75" right="0.75" top="1" bottom="1" header="0.5" footer="0.5"/>
  <pageSetup paperSize="9" fitToHeight="0" fitToWidth="1"/>
  <drawing xmlns:r="http://schemas.openxmlformats.org/officeDocument/2006/relationships" r:id="rId1"/>
</worksheet>
</file>

<file path=xl/worksheets/sheet9.xml><?xml version="1.0" encoding="utf-8"?>
<worksheet xmlns="http://schemas.openxmlformats.org/spreadsheetml/2006/main">
  <sheetPr>
    <outlinePr summaryBelow="1" summaryRight="1"/>
    <pageSetUpPr fitToPage="1"/>
  </sheetPr>
  <dimension ref="A1:D21"/>
  <sheetViews>
    <sheetView showGridLines="0" workbookViewId="0">
      <pane ySplit="7" topLeftCell="A8" activePane="bottomLeft" state="frozen"/>
      <selection pane="bottomLeft" activeCell="A1" sqref="A1"/>
    </sheetView>
  </sheetViews>
  <sheetFormatPr baseColWidth="8" defaultRowHeight="15"/>
  <cols>
    <col width="52" customWidth="1" min="1" max="1"/>
    <col width="22" customWidth="1" min="2" max="2"/>
    <col width="22" customWidth="1" min="3" max="3"/>
    <col width="40" customWidth="1" min="4" max="4"/>
  </cols>
  <sheetData>
    <row r="1" ht="14" customHeight="1">
      <c r="A1" s="1" t="n"/>
      <c r="B1" s="1" t="n"/>
      <c r="C1" s="1" t="n"/>
      <c r="D1" s="1" t="n"/>
    </row>
    <row r="2" ht="30" customHeight="1">
      <c r="A2" s="1" t="n"/>
      <c r="B2" s="2" t="inlineStr">
        <is>
          <t>Sensitivity: what if the trial was optimistic?</t>
        </is>
      </c>
      <c r="C2" s="1" t="n"/>
      <c r="D2" s="1" t="n"/>
    </row>
    <row r="3" ht="14" customHeight="1">
      <c r="A3" s="1" t="n"/>
      <c r="B3" s="1" t="n"/>
      <c r="C3" s="1" t="n"/>
      <c r="D3" s="1" t="n"/>
    </row>
    <row r="4" ht="4" customHeight="1">
      <c r="A4" s="3" t="n"/>
      <c r="B4" s="3" t="n"/>
      <c r="C4" s="3" t="n"/>
      <c r="D4" s="3" t="n"/>
    </row>
    <row r="5" ht="42" customHeight="1">
      <c r="A5" s="4" t="inlineStr">
        <is>
          <t>The Green Book warns of optimism bias, "the proven tendency for appraisals to be over-optimistic about key assumptions", and says practitioners should conduct sensitivity analysis. These rows show Option 2's net saving if the time saving you measured holds only partly, or if your claim volume changes.</t>
        </is>
      </c>
    </row>
    <row r="6">
      <c r="A6" s="5" t="inlineStr">
        <is>
          <t>Key:</t>
        </is>
      </c>
      <c r="B6" s="6" t="inlineStr">
        <is>
          <t>Your input</t>
        </is>
      </c>
      <c r="C6" s="7" t="inlineStr">
        <is>
          <t>Formula (locked)</t>
        </is>
      </c>
      <c r="D6" s="8" t="inlineStr">
        <is>
          <t>Notes</t>
        </is>
      </c>
    </row>
    <row r="7" ht="32" customHeight="1">
      <c r="A7" s="9" t="inlineStr">
        <is>
          <t>Share of the measured time saving that holds</t>
        </is>
      </c>
      <c r="B7" s="9" t="inlineStr">
        <is>
          <t>Annual net saving (£)</t>
        </is>
      </c>
      <c r="C7" s="9" t="inlineStr">
        <is>
          <t>Net saving over 3 years (£)</t>
        </is>
      </c>
      <c r="D7" s="9" t="inlineStr">
        <is>
          <t>Pays back?</t>
        </is>
      </c>
    </row>
    <row r="8">
      <c r="A8" s="42" t="n">
        <v>0.5</v>
      </c>
      <c r="B8" s="29">
        <f>IF(Options!$D$25,$A8*((Options!B27+Options!B28)-(Options!D27+Options!D28))+((Options!B29+Options!B30+Options!B31+Options!B32+Options!B33)-(Options!D29+Options!D30+Options!D31+Options!D32+Options!D33)),"")</f>
        <v/>
      </c>
      <c r="C8" s="29">
        <f>IF(ISNUMBER(B8),3*B8-Options!$D$35,"")</f>
        <v/>
      </c>
      <c r="D8" s="21">
        <f>IF(ISNUMBER(B8),IF(B8&lt;=0,"No: costs more than today",IF(C8&gt;0,"Yes, within 3 years","Not within 3 years")),"")</f>
        <v/>
      </c>
    </row>
    <row r="9">
      <c r="A9" s="42" t="n">
        <v>0.75</v>
      </c>
      <c r="B9" s="29">
        <f>IF(Options!$D$25,$A9*((Options!B27+Options!B28)-(Options!D27+Options!D28))+((Options!B29+Options!B30+Options!B31+Options!B32+Options!B33)-(Options!D29+Options!D30+Options!D31+Options!D32+Options!D33)),"")</f>
        <v/>
      </c>
      <c r="C9" s="29">
        <f>IF(ISNUMBER(B9),3*B9-Options!$D$35,"")</f>
        <v/>
      </c>
      <c r="D9" s="21">
        <f>IF(ISNUMBER(B9),IF(B9&lt;=0,"No: costs more than today",IF(C9&gt;0,"Yes, within 3 years","Not within 3 years")),"")</f>
        <v/>
      </c>
    </row>
    <row r="10">
      <c r="A10" s="42" t="n">
        <v>1</v>
      </c>
      <c r="B10" s="29">
        <f>IF(Options!$D$25,$A10*((Options!B27+Options!B28)-(Options!D27+Options!D28))+((Options!B29+Options!B30+Options!B31+Options!B32+Options!B33)-(Options!D29+Options!D30+Options!D31+Options!D32+Options!D33)),"")</f>
        <v/>
      </c>
      <c r="C10" s="29">
        <f>IF(ISNUMBER(B10),3*B10-Options!$D$35,"")</f>
        <v/>
      </c>
      <c r="D10" s="21">
        <f>IF(ISNUMBER(B10),IF(B10&lt;=0,"No: costs more than today",IF(C10&gt;0,"Yes, within 3 years","Not within 3 years")),"")</f>
        <v/>
      </c>
    </row>
    <row r="11">
      <c r="A11" s="42" t="n">
        <v>1.25</v>
      </c>
      <c r="B11" s="29">
        <f>IF(Options!$D$25,$A11*((Options!B27+Options!B28)-(Options!D27+Options!D28))+((Options!B29+Options!B30+Options!B31+Options!B32+Options!B33)-(Options!D29+Options!D30+Options!D31+Options!D32+Options!D33)),"")</f>
        <v/>
      </c>
      <c r="C11" s="29">
        <f>IF(ISNUMBER(B11),3*B11-Options!$D$35,"")</f>
        <v/>
      </c>
      <c r="D11" s="21">
        <f>IF(ISNUMBER(B11),IF(B11&lt;=0,"No: costs more than today",IF(C11&gt;0,"Yes, within 3 years","Not within 3 years")),"")</f>
        <v/>
      </c>
    </row>
    <row r="13" ht="32" customHeight="1">
      <c r="A13" s="9" t="inlineStr">
        <is>
          <t>Claim volume against your inputs</t>
        </is>
      </c>
      <c r="B13" s="9" t="inlineStr">
        <is>
          <t>Annual net saving (£)</t>
        </is>
      </c>
      <c r="C13" s="9" t="inlineStr">
        <is>
          <t>Net saving over 3 years (£)</t>
        </is>
      </c>
      <c r="D13" s="9" t="inlineStr">
        <is>
          <t>Pays back?</t>
        </is>
      </c>
    </row>
    <row r="14">
      <c r="A14" s="43" t="n">
        <v>0.75</v>
      </c>
      <c r="B14" s="29">
        <f>IF(Options!$D$25,$A14*((Options!B27+Options!B28+Options!B30)-(Options!D27+Options!D28+Options!D30))+((Options!B29+Options!B31+Options!B32+Options!B33)-(Options!D29+Options!D31+Options!D32+Options!D33)),"")</f>
        <v/>
      </c>
      <c r="C14" s="29">
        <f>IF(ISNUMBER(B14),3*B14-Options!$D$35,"")</f>
        <v/>
      </c>
      <c r="D14" s="21">
        <f>IF(ISNUMBER(B14),IF(B14&lt;=0,"No: costs more than today",IF(C14&gt;0,"Yes, within 3 years","Not within 3 years")),"")</f>
        <v/>
      </c>
    </row>
    <row r="15">
      <c r="A15" s="43" t="n">
        <v>1</v>
      </c>
      <c r="B15" s="29">
        <f>IF(Options!$D$25,$A15*((Options!B27+Options!B28+Options!B30)-(Options!D27+Options!D28+Options!D30))+((Options!B29+Options!B31+Options!B32+Options!B33)-(Options!D29+Options!D31+Options!D32+Options!D33)),"")</f>
        <v/>
      </c>
      <c r="C15" s="29">
        <f>IF(ISNUMBER(B15),3*B15-Options!$D$35,"")</f>
        <v/>
      </c>
      <c r="D15" s="21">
        <f>IF(ISNUMBER(B15),IF(B15&lt;=0,"No: costs more than today",IF(C15&gt;0,"Yes, within 3 years","Not within 3 years")),"")</f>
        <v/>
      </c>
    </row>
    <row r="16">
      <c r="A16" s="43" t="n">
        <v>1.25</v>
      </c>
      <c r="B16" s="29">
        <f>IF(Options!$D$25,$A16*((Options!B27+Options!B28+Options!B30)-(Options!D27+Options!D28+Options!D30))+((Options!B29+Options!B31+Options!B32+Options!B33)-(Options!D29+Options!D31+Options!D32+Options!D33)),"")</f>
        <v/>
      </c>
      <c r="C16" s="29">
        <f>IF(ISNUMBER(B16),3*B16-Options!$D$35,"")</f>
        <v/>
      </c>
      <c r="D16" s="21">
        <f>IF(ISNUMBER(B16),IF(B16&lt;=0,"No: costs more than today",IF(C16&gt;0,"Yes, within 3 years","Not within 3 years")),"")</f>
        <v/>
      </c>
    </row>
    <row r="18" ht="44" customHeight="1">
      <c r="A18" s="17" t="inlineStr">
        <is>
          <t>Volume changes scale internal review time and external counsel; the subscription, admin time, requests and withdrawals stay fixed. Source for the quotes: HM Treasury, The Green Book (2026), https://www.gov.uk/government/publications/the-green-book-appraisal-and-evaluation-in-central-government/the-green-book-2026</t>
        </is>
      </c>
      <c r="B18" s="25" t="n"/>
      <c r="C18" s="25" t="n"/>
      <c r="D18" s="26" t="n"/>
    </row>
    <row r="20">
      <c r="A20" s="13" t="inlineStr">
        <is>
          <t>Made by Veridat · getveridat.com</t>
        </is>
      </c>
    </row>
    <row r="21">
      <c r="A21"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2">
    <mergeCell ref="A5:D5"/>
    <mergeCell ref="A18:D18"/>
  </mergeCells>
  <pageMargins left="0.75" right="0.75" top="1" bottom="1" header="0.5" footer="0.5"/>
  <pageSetup paperSize="9" fitToHeight="0" fitToWidth="1"/>
  <drawing xmlns:r="http://schemas.openxmlformats.org/officeDocument/2006/relationships" r:id="rId1"/>
</worksheet>
</file>

<file path=xl/worksheets/sheet10.xml><?xml version="1.0" encoding="utf-8"?>
<worksheet xmlns="http://schemas.openxmlformats.org/spreadsheetml/2006/main">
  <sheetPr>
    <outlinePr summaryBelow="1" summaryRight="1"/>
    <pageSetUpPr fitToPage="1"/>
  </sheetPr>
  <dimension ref="A1:I23"/>
  <sheetViews>
    <sheetView showGridLines="0" workbookViewId="0">
      <pane ySplit="10" topLeftCell="A11" activePane="bottomLeft" state="frozen"/>
      <selection pane="bottomLeft" activeCell="A1" sqref="A1"/>
    </sheetView>
  </sheetViews>
  <sheetFormatPr baseColWidth="8" defaultRowHeight="15"/>
  <cols>
    <col width="5" customWidth="1" min="1" max="1"/>
    <col width="44" customWidth="1" min="2" max="2"/>
    <col width="13" customWidth="1" min="3" max="3"/>
    <col width="13" customWidth="1" min="4" max="4"/>
    <col width="10" customWidth="1" min="5" max="5"/>
    <col width="32" customWidth="1" min="6" max="6"/>
    <col width="32" customWidth="1" min="7" max="7"/>
    <col width="18" customWidth="1" min="8" max="8"/>
    <col width="8" customWidth="1" min="9" max="9"/>
  </cols>
  <sheetData>
    <row r="1" ht="14" customHeight="1">
      <c r="A1" s="1" t="n"/>
      <c r="B1" s="1" t="n"/>
      <c r="C1" s="1" t="n"/>
      <c r="D1" s="1" t="n"/>
      <c r="E1" s="1" t="n"/>
      <c r="F1" s="1" t="n"/>
      <c r="G1" s="1" t="n"/>
      <c r="H1" s="1" t="n"/>
      <c r="I1" s="1" t="n"/>
    </row>
    <row r="2" ht="30" customHeight="1">
      <c r="A2" s="1" t="n"/>
      <c r="B2" s="1" t="n"/>
      <c r="C2" s="2" t="inlineStr">
        <is>
          <t>Risk register (outside the ROI)</t>
        </is>
      </c>
      <c r="D2" s="1" t="n"/>
      <c r="E2" s="1" t="n"/>
      <c r="F2" s="1" t="n"/>
      <c r="G2" s="1" t="n"/>
      <c r="H2" s="1" t="n"/>
      <c r="I2" s="1" t="n"/>
    </row>
    <row r="3" ht="14" customHeight="1">
      <c r="A3" s="1" t="n"/>
      <c r="B3" s="1" t="n"/>
      <c r="C3" s="1" t="n"/>
      <c r="D3" s="1" t="n"/>
      <c r="E3" s="1" t="n"/>
      <c r="F3" s="1" t="n"/>
      <c r="G3" s="1" t="n"/>
      <c r="H3" s="1" t="n"/>
      <c r="I3" s="1" t="n"/>
    </row>
    <row r="4" ht="4" customHeight="1">
      <c r="A4" s="3" t="n"/>
      <c r="B4" s="3" t="n"/>
      <c r="C4" s="3" t="n"/>
      <c r="D4" s="3" t="n"/>
      <c r="E4" s="3" t="n"/>
      <c r="F4" s="3" t="n"/>
      <c r="G4" s="3" t="n"/>
      <c r="H4" s="3" t="n"/>
      <c r="I4" s="3" t="n"/>
    </row>
    <row r="5" ht="42" customHeight="1">
      <c r="A5" s="4" t="inlineStr">
        <is>
          <t>Score each risk 1 to 5 for likelihood and impact, today and with the option you choose. Nothing on this tab feeds the ROI or payback: you can't show what a fine would have been, and Finance knows it.</t>
        </is>
      </c>
    </row>
    <row r="6">
      <c r="A6" s="5" t="inlineStr">
        <is>
          <t>Key:</t>
        </is>
      </c>
      <c r="B6" s="6" t="inlineStr">
        <is>
          <t>Your input</t>
        </is>
      </c>
      <c r="C6" s="7" t="inlineStr">
        <is>
          <t>Formula (locked)</t>
        </is>
      </c>
      <c r="D6" s="8" t="inlineStr">
        <is>
          <t>Notes</t>
        </is>
      </c>
    </row>
    <row r="7">
      <c r="B7" s="15" t="inlineStr">
        <is>
          <t>Your global turnover (£)</t>
        </is>
      </c>
      <c r="C7" s="27" t="n"/>
      <c r="D7" s="44" t="n"/>
      <c r="F7" s="17" t="inlineStr">
        <is>
          <t>Since 6 April 2025 the CMA can fine a business up to 10% of its global turnover or £300,000, whichever is greater, for breaking consumer protection law. Source: gov.uk, How the CMA uses its direct consumer enforcement powers.</t>
        </is>
      </c>
      <c r="G7" s="45" t="n"/>
      <c r="H7" s="46" t="n"/>
    </row>
    <row r="8" ht="44" customHeight="1">
      <c r="B8" s="10" t="inlineStr">
        <is>
          <t>CMA statutory maximum for your turnover (£): statutory maximum, not a forecast or a saving</t>
        </is>
      </c>
      <c r="C8" s="37">
        <f>IF(C7="","",MAX(0.1*C7,300000))</f>
        <v/>
      </c>
      <c r="D8" s="26" t="n"/>
      <c r="F8" s="47" t="n"/>
      <c r="G8" s="48" t="n"/>
      <c r="H8" s="49" t="n"/>
    </row>
    <row r="10" ht="32" customHeight="1">
      <c r="A10" s="9" t="inlineStr">
        <is>
          <t>#</t>
        </is>
      </c>
      <c r="B10" s="9" t="inlineStr">
        <is>
          <t>Risk</t>
        </is>
      </c>
      <c r="C10" s="9" t="inlineStr">
        <is>
          <t>Likelihood (1 to 5)</t>
        </is>
      </c>
      <c r="D10" s="9" t="inlineStr">
        <is>
          <t>Impact (1 to 5)</t>
        </is>
      </c>
      <c r="E10" s="9" t="inlineStr">
        <is>
          <t>Score</t>
        </is>
      </c>
      <c r="F10" s="9" t="inlineStr">
        <is>
          <t>Current control</t>
        </is>
      </c>
      <c r="G10" s="9" t="inlineStr">
        <is>
          <t>Control with the chosen option</t>
        </is>
      </c>
      <c r="H10" s="9" t="inlineStr">
        <is>
          <t>Owner</t>
        </is>
      </c>
      <c r="I10" s="9" t="inlineStr">
        <is>
          <t>Rank</t>
        </is>
      </c>
    </row>
    <row r="11" ht="30" customHeight="1">
      <c r="A11" s="33" t="n">
        <v>1</v>
      </c>
      <c r="B11" s="15" t="inlineStr">
        <is>
          <t>An upheld ASA ruling against one of our ads</t>
        </is>
      </c>
      <c r="C11" s="28" t="n"/>
      <c r="D11" s="28" t="n"/>
      <c r="E11" s="50">
        <f>IF(AND(ISNUMBER(C11),ISNUMBER(D11)),C11*D11,"")</f>
        <v/>
      </c>
      <c r="F11" s="28" t="n"/>
      <c r="G11" s="28" t="n"/>
      <c r="H11" s="28" t="n"/>
      <c r="I11" s="51">
        <f>IF(ISNUMBER(E11),E11+(100-ROW())/1000,"")</f>
        <v/>
      </c>
    </row>
    <row r="12" ht="30" customHeight="1">
      <c r="A12" s="33" t="n">
        <v>2</v>
      </c>
      <c r="B12" s="15" t="inlineStr">
        <is>
          <t>A CMA investigation into our marketing</t>
        </is>
      </c>
      <c r="C12" s="28" t="n"/>
      <c r="D12" s="28" t="n"/>
      <c r="E12" s="50">
        <f>IF(AND(ISNUMBER(C12),ISNUMBER(D12)),C12*D12,"")</f>
        <v/>
      </c>
      <c r="F12" s="28" t="n"/>
      <c r="G12" s="28" t="n"/>
      <c r="H12" s="28" t="n"/>
      <c r="I12" s="51">
        <f>IF(ISNUMBER(E12),E12+(100-ROW())/1000,"")</f>
        <v/>
      </c>
    </row>
    <row r="13" ht="30" customHeight="1">
      <c r="A13" s="33" t="n">
        <v>3</v>
      </c>
      <c r="B13" s="15" t="inlineStr">
        <is>
          <t>A retailer asks for substantiation we can't produce quickly</t>
        </is>
      </c>
      <c r="C13" s="28" t="n"/>
      <c r="D13" s="28" t="n"/>
      <c r="E13" s="50">
        <f>IF(AND(ISNUMBER(C13),ISNUMBER(D13)),C13*D13,"")</f>
        <v/>
      </c>
      <c r="F13" s="28" t="n"/>
      <c r="G13" s="28" t="n"/>
      <c r="H13" s="28" t="n"/>
      <c r="I13" s="51">
        <f>IF(ISNUMBER(E13),E13+(100-ROW())/1000,"")</f>
        <v/>
      </c>
    </row>
    <row r="14" ht="30" customHeight="1">
      <c r="A14" s="33" t="n">
        <v>4</v>
      </c>
      <c r="B14" s="15" t="inlineStr">
        <is>
          <t>Evidence behind a live claim has lapsed</t>
        </is>
      </c>
      <c r="C14" s="28" t="n"/>
      <c r="D14" s="28" t="n"/>
      <c r="E14" s="50">
        <f>IF(AND(ISNUMBER(C14),ISNUMBER(D14)),C14*D14,"")</f>
        <v/>
      </c>
      <c r="F14" s="28" t="n"/>
      <c r="G14" s="28" t="n"/>
      <c r="H14" s="28" t="n"/>
      <c r="I14" s="51">
        <f>IF(ISNUMBER(E14),E14+(100-ROW())/1000,"")</f>
        <v/>
      </c>
    </row>
    <row r="15" ht="30" customHeight="1">
      <c r="A15" s="33" t="n">
        <v>5</v>
      </c>
      <c r="B15" s="15" t="inlineStr">
        <is>
          <t>Approved wording changed in a sales deck or on a pack</t>
        </is>
      </c>
      <c r="C15" s="28" t="n"/>
      <c r="D15" s="28" t="n"/>
      <c r="E15" s="50">
        <f>IF(AND(ISNUMBER(C15),ISNUMBER(D15)),C15*D15,"")</f>
        <v/>
      </c>
      <c r="F15" s="28" t="n"/>
      <c r="G15" s="28" t="n"/>
      <c r="H15" s="28" t="n"/>
      <c r="I15" s="51">
        <f>IF(ISNUMBER(E15),E15+(100-ROW())/1000,"")</f>
        <v/>
      </c>
    </row>
    <row r="16" ht="30" customHeight="1">
      <c r="A16" s="33" t="n">
        <v>6</v>
      </c>
      <c r="B16" s="28" t="n"/>
      <c r="C16" s="28" t="n"/>
      <c r="D16" s="28" t="n"/>
      <c r="E16" s="50">
        <f>IF(AND(ISNUMBER(C16),ISNUMBER(D16)),C16*D16,"")</f>
        <v/>
      </c>
      <c r="F16" s="28" t="n"/>
      <c r="G16" s="28" t="n"/>
      <c r="H16" s="28" t="n"/>
      <c r="I16" s="51">
        <f>IF(ISNUMBER(E16),E16+(100-ROW())/1000,"")</f>
        <v/>
      </c>
    </row>
    <row r="17" ht="30" customHeight="1">
      <c r="A17" s="33" t="n">
        <v>7</v>
      </c>
      <c r="B17" s="28" t="n"/>
      <c r="C17" s="28" t="n"/>
      <c r="D17" s="28" t="n"/>
      <c r="E17" s="50">
        <f>IF(AND(ISNUMBER(C17),ISNUMBER(D17)),C17*D17,"")</f>
        <v/>
      </c>
      <c r="F17" s="28" t="n"/>
      <c r="G17" s="28" t="n"/>
      <c r="H17" s="28" t="n"/>
      <c r="I17" s="51">
        <f>IF(ISNUMBER(E17),E17+(100-ROW())/1000,"")</f>
        <v/>
      </c>
    </row>
    <row r="18" ht="30" customHeight="1">
      <c r="A18" s="33" t="n">
        <v>8</v>
      </c>
      <c r="B18" s="28" t="n"/>
      <c r="C18" s="28" t="n"/>
      <c r="D18" s="28" t="n"/>
      <c r="E18" s="50">
        <f>IF(AND(ISNUMBER(C18),ISNUMBER(D18)),C18*D18,"")</f>
        <v/>
      </c>
      <c r="F18" s="28" t="n"/>
      <c r="G18" s="28" t="n"/>
      <c r="H18" s="28" t="n"/>
      <c r="I18" s="51">
        <f>IF(ISNUMBER(E18),E18+(100-ROW())/1000,"")</f>
        <v/>
      </c>
    </row>
    <row r="20">
      <c r="B20" s="17" t="inlineStr">
        <is>
          <t>Rank is a helper for the Summary's top three risks.</t>
        </is>
      </c>
    </row>
    <row r="22">
      <c r="A22" s="13" t="inlineStr">
        <is>
          <t>Made by Veridat · getveridat.com</t>
        </is>
      </c>
    </row>
    <row r="23">
      <c r="A23"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4">
    <mergeCell ref="A5:I5"/>
    <mergeCell ref="F7:H8"/>
    <mergeCell ref="C8:D8"/>
    <mergeCell ref="C7:D7"/>
  </mergeCells>
  <dataValidations count="2">
    <dataValidation sqref="C7" showDropDown="0" showInputMessage="0" showErrorMessage="0" allowBlank="1" error="Enter a number of 0 or more." type="decimal" operator="greaterThanOrEqual">
      <formula1>0</formula1>
    </dataValidation>
    <dataValidation sqref="C11:D18" showDropDown="0" showInputMessage="0" showErrorMessage="0" allowBlank="1" error="Enter a whole number from 1 to 5." type="whole" operator="between">
      <formula1>1</formula1>
      <formula2>5</formula2>
    </dataValidation>
  </dataValidations>
  <pageMargins left="0.75" right="0.75" top="1" bottom="1" header="0.5" footer="0.5"/>
  <pageSetup paperSize="9" fitToHeight="0" fitToWidth="1"/>
  <drawing xmlns:r="http://schemas.openxmlformats.org/officeDocument/2006/relationships" r:id="rId1"/>
</worksheet>
</file>

<file path=xl/worksheets/sheet11.xml><?xml version="1.0" encoding="utf-8"?>
<worksheet xmlns="http://schemas.openxmlformats.org/spreadsheetml/2006/main">
  <sheetPr>
    <outlinePr summaryBelow="1" summaryRight="1"/>
    <pageSetUpPr fitToPage="1"/>
  </sheetPr>
  <dimension ref="A1:F44"/>
  <sheetViews>
    <sheetView showGridLines="0" workbookViewId="0">
      <selection activeCell="A1" sqref="A1"/>
    </sheetView>
  </sheetViews>
  <sheetFormatPr baseColWidth="8" defaultRowHeight="15"/>
  <cols>
    <col width="30" customWidth="1" min="1" max="1"/>
    <col width="18" customWidth="1" min="2" max="2"/>
    <col width="18" customWidth="1" min="3" max="3"/>
    <col width="18" customWidth="1" min="4" max="4"/>
    <col width="18" customWidth="1" min="5" max="5"/>
    <col width="18" customWidth="1" min="6" max="6"/>
  </cols>
  <sheetData>
    <row r="1" ht="14" customHeight="1">
      <c r="A1" s="1" t="n"/>
      <c r="B1" s="1" t="n"/>
      <c r="C1" s="1" t="n"/>
      <c r="D1" s="1" t="n"/>
      <c r="E1" s="1" t="n"/>
      <c r="F1" s="1" t="n"/>
    </row>
    <row r="2" ht="30" customHeight="1">
      <c r="A2" s="1" t="n"/>
      <c r="B2" s="2" t="inlineStr">
        <is>
          <t>Business case summary: marketing compliance software</t>
        </is>
      </c>
      <c r="C2" s="1" t="n"/>
      <c r="D2" s="1" t="n"/>
      <c r="E2" s="1" t="n"/>
      <c r="F2" s="1" t="n"/>
    </row>
    <row r="3" ht="14" customHeight="1">
      <c r="A3" s="1" t="n"/>
      <c r="B3" s="1" t="n"/>
      <c r="C3" s="1" t="n"/>
      <c r="D3" s="1" t="n"/>
      <c r="E3" s="1" t="n"/>
      <c r="F3" s="1" t="n"/>
    </row>
    <row r="4" ht="4" customHeight="1">
      <c r="A4" s="3" t="n"/>
      <c r="B4" s="3" t="n"/>
      <c r="C4" s="3" t="n"/>
      <c r="D4" s="3" t="n"/>
      <c r="E4" s="3" t="n"/>
      <c r="F4" s="3" t="n"/>
    </row>
    <row r="5" ht="42" customHeight="1">
      <c r="A5" s="4" t="inlineStr">
        <is>
          <t>One page for Legal, Finance and Procurement, set out as the five questions of HM Treasury's Guidance on Developing Business Cases (2026). Numbers fill in from the other tabs; write the answers in the blue boxes.</t>
        </is>
      </c>
    </row>
    <row r="6">
      <c r="A6" s="5" t="inlineStr">
        <is>
          <t>Key:</t>
        </is>
      </c>
      <c r="B6" s="6" t="inlineStr">
        <is>
          <t>Your input</t>
        </is>
      </c>
      <c r="C6" s="7" t="inlineStr">
        <is>
          <t>Formula (locked)</t>
        </is>
      </c>
      <c r="D6" s="8" t="inlineStr">
        <is>
          <t>Notes</t>
        </is>
      </c>
    </row>
    <row r="7">
      <c r="A7" s="15" t="inlineStr">
        <is>
          <t>Prepared by</t>
        </is>
      </c>
      <c r="B7" s="28" t="n"/>
      <c r="C7" s="44" t="n"/>
      <c r="D7" s="15" t="inlineStr">
        <is>
          <t>Date</t>
        </is>
      </c>
      <c r="E7" s="34" t="n"/>
      <c r="F7" s="44" t="n"/>
    </row>
    <row r="9" ht="20" customHeight="1">
      <c r="A9" s="52" t="inlineStr">
        <is>
          <t>1. Strategic case: does it fit our strategy, and is there a compelling case for change?</t>
        </is>
      </c>
    </row>
    <row r="10" ht="42" customHeight="1">
      <c r="A10" s="53" t="n"/>
      <c r="B10" s="54" t="n"/>
      <c r="C10" s="54" t="n"/>
      <c r="D10" s="54" t="n"/>
      <c r="E10" s="54" t="n"/>
      <c r="F10" s="44" t="n"/>
    </row>
    <row r="11">
      <c r="A11" s="15" t="inlineStr">
        <is>
          <t>Top risk 1</t>
        </is>
      </c>
      <c r="B11" s="21">
        <f>IFERROR(INDEX('Risk register'!$B$11:$B$18,MATCH(LARGE('Risk register'!$I$11:$I$18,1),'Risk register'!$I$11:$I$18,0))&amp;" (score "&amp;INDEX('Risk register'!$E$11:$E$18,MATCH(LARGE('Risk register'!$I$11:$I$18,1),'Risk register'!$I$11:$I$18,0))&amp;")","")</f>
        <v/>
      </c>
      <c r="C11" s="25" t="n"/>
      <c r="D11" s="25" t="n"/>
      <c r="E11" s="25" t="n"/>
      <c r="F11" s="26" t="n"/>
    </row>
    <row r="12">
      <c r="A12" s="15" t="inlineStr">
        <is>
          <t>Top risk 2</t>
        </is>
      </c>
      <c r="B12" s="21">
        <f>IFERROR(INDEX('Risk register'!$B$11:$B$18,MATCH(LARGE('Risk register'!$I$11:$I$18,2),'Risk register'!$I$11:$I$18,0))&amp;" (score "&amp;INDEX('Risk register'!$E$11:$E$18,MATCH(LARGE('Risk register'!$I$11:$I$18,2),'Risk register'!$I$11:$I$18,0))&amp;")","")</f>
        <v/>
      </c>
      <c r="C12" s="25" t="n"/>
      <c r="D12" s="25" t="n"/>
      <c r="E12" s="25" t="n"/>
      <c r="F12" s="26" t="n"/>
    </row>
    <row r="13">
      <c r="A13" s="15" t="inlineStr">
        <is>
          <t>Top risk 3</t>
        </is>
      </c>
      <c r="B13" s="21">
        <f>IFERROR(INDEX('Risk register'!$B$11:$B$18,MATCH(LARGE('Risk register'!$I$11:$I$18,3),'Risk register'!$I$11:$I$18,0))&amp;" (score "&amp;INDEX('Risk register'!$E$11:$E$18,MATCH(LARGE('Risk register'!$I$11:$I$18,3),'Risk register'!$I$11:$I$18,0))&amp;")","")</f>
        <v/>
      </c>
      <c r="C13" s="25" t="n"/>
      <c r="D13" s="25" t="n"/>
      <c r="E13" s="25" t="n"/>
      <c r="F13" s="26" t="n"/>
    </row>
    <row r="14">
      <c r="A14" s="15" t="inlineStr">
        <is>
          <t>CMA statutory maximum (not a forecast)</t>
        </is>
      </c>
      <c r="B14" s="37">
        <f>'Risk register'!C8</f>
        <v/>
      </c>
    </row>
    <row r="16" ht="20" customHeight="1">
      <c r="A16" s="52" t="inlineStr">
        <is>
          <t>2. Economic case: which option gives the best value for money?</t>
        </is>
      </c>
    </row>
    <row r="17" ht="42" customHeight="1">
      <c r="A17" s="53" t="n"/>
      <c r="B17" s="54" t="n"/>
      <c r="C17" s="54" t="n"/>
      <c r="D17" s="54" t="n"/>
      <c r="E17" s="54" t="n"/>
      <c r="F17" s="44" t="n"/>
    </row>
    <row r="18">
      <c r="B18" s="55" t="inlineStr">
        <is>
          <t>Business as usual</t>
        </is>
      </c>
      <c r="C18" s="55" t="inlineStr">
        <is>
          <t>Do minimum</t>
        </is>
      </c>
      <c r="D18" s="55" t="inlineStr">
        <is>
          <t>Software</t>
        </is>
      </c>
    </row>
    <row r="19">
      <c r="A19" s="15" t="inlineStr">
        <is>
          <t>Total cost over 3 years (£)</t>
        </is>
      </c>
      <c r="B19" s="37">
        <f>Options!B39</f>
        <v/>
      </c>
      <c r="C19" s="37">
        <f>Options!C39</f>
        <v/>
      </c>
      <c r="D19" s="37">
        <f>Options!D39</f>
        <v/>
      </c>
    </row>
    <row r="20">
      <c r="A20" s="15" t="inlineStr">
        <is>
          <t>Net saving over 3 years (£)</t>
        </is>
      </c>
      <c r="B20" s="21" t="inlineStr"/>
      <c r="C20" s="37">
        <f>Options!C47</f>
        <v/>
      </c>
      <c r="D20" s="37">
        <f>Options!D47</f>
        <v/>
      </c>
    </row>
    <row r="22" ht="20" customHeight="1">
      <c r="A22" s="52" t="inlineStr">
        <is>
          <t>3. Commercial case: can we agree viable terms with the supplier?</t>
        </is>
      </c>
    </row>
    <row r="23" ht="42" customHeight="1">
      <c r="A23" s="53" t="n"/>
      <c r="B23" s="54" t="n"/>
      <c r="C23" s="54" t="n"/>
      <c r="D23" s="54" t="n"/>
      <c r="E23" s="54" t="n"/>
      <c r="F23" s="44" t="n"/>
    </row>
    <row r="24">
      <c r="A24" s="15" t="inlineStr">
        <is>
          <t>Annual subscription (£)</t>
        </is>
      </c>
      <c r="B24" s="37">
        <f>'The software'!B11</f>
        <v/>
      </c>
      <c r="C24" s="15" t="inlineStr">
        <is>
          <t>Billing</t>
        </is>
      </c>
      <c r="D24" s="21">
        <f>IF('The software'!B9="","Monthly",'The software'!B9)</f>
        <v/>
      </c>
      <c r="E24" s="15" t="inlineStr">
        <is>
          <t>Paid users</t>
        </is>
      </c>
      <c r="F24" s="36">
        <f>IF('The software'!B12="","",'The software'!B12)</f>
        <v/>
      </c>
    </row>
    <row r="26" ht="20" customHeight="1">
      <c r="A26" s="52" t="inlineStr">
        <is>
          <t>4. Financial case: is it affordable, and where is the money coming from?</t>
        </is>
      </c>
    </row>
    <row r="27" ht="42" customHeight="1">
      <c r="A27" s="53" t="n"/>
      <c r="B27" s="54" t="n"/>
      <c r="C27" s="54" t="n"/>
      <c r="D27" s="54" t="n"/>
      <c r="E27" s="54" t="n"/>
      <c r="F27" s="44" t="n"/>
    </row>
    <row r="28">
      <c r="A28" s="15" t="inlineStr">
        <is>
          <t>Software cost, year 1: subscription plus set-up (£)</t>
        </is>
      </c>
      <c r="B28" s="37">
        <f>IF(Options!D25,Options!D33+Options!D35,"")</f>
        <v/>
      </c>
      <c r="C28" s="15" t="inlineStr">
        <is>
          <t>ROI, year 1</t>
        </is>
      </c>
      <c r="D28" s="39">
        <f>Results!C8</f>
        <v/>
      </c>
      <c r="E28" s="15" t="inlineStr">
        <is>
          <t>Payback (months)</t>
        </is>
      </c>
      <c r="F28" s="40">
        <f>Results!C10</f>
        <v/>
      </c>
    </row>
    <row r="29">
      <c r="A29" s="15" t="inlineStr">
        <is>
          <t>One-off set-up cost (£)</t>
        </is>
      </c>
      <c r="B29" s="37">
        <f>Options!D35</f>
        <v/>
      </c>
      <c r="C29" s="15" t="inlineStr">
        <is>
          <t>ROI, 3 years</t>
        </is>
      </c>
      <c r="D29" s="39">
        <f>Results!C9</f>
        <v/>
      </c>
      <c r="E29" s="15" t="inlineStr">
        <is>
          <t>NPV (£)</t>
        </is>
      </c>
      <c r="F29" s="37">
        <f>Results!C12</f>
        <v/>
      </c>
    </row>
    <row r="31" ht="20" customHeight="1">
      <c r="A31" s="52" t="inlineStr">
        <is>
          <t>5. Management case: is it set up for successful delivery?</t>
        </is>
      </c>
    </row>
    <row r="32" ht="42" customHeight="1">
      <c r="A32" s="53" t="n"/>
      <c r="B32" s="54" t="n"/>
      <c r="C32" s="54" t="n"/>
      <c r="D32" s="54" t="n"/>
      <c r="E32" s="54" t="n"/>
      <c r="F32" s="44" t="n"/>
    </row>
    <row r="33">
      <c r="A33" s="15" t="inlineStr">
        <is>
          <t>Break-even hours per claim</t>
        </is>
      </c>
      <c r="B33" s="22">
        <f>Results!B20</f>
        <v/>
      </c>
      <c r="C33" s="15" t="inlineStr">
        <is>
          <t>Measured saving per claim</t>
        </is>
      </c>
      <c r="D33" s="22">
        <f>Results!B23</f>
        <v/>
      </c>
      <c r="E33" s="15" t="inlineStr">
        <is>
          <t>Claims timed in trial</t>
        </is>
      </c>
      <c r="F33" s="50">
        <f>'The software'!B14+'The software'!D14</f>
        <v/>
      </c>
    </row>
    <row r="35">
      <c r="A35" s="56" t="inlineStr">
        <is>
          <t>Recommendation</t>
        </is>
      </c>
    </row>
    <row r="36" ht="54" customHeight="1">
      <c r="A36" s="53" t="n"/>
      <c r="B36" s="54" t="n"/>
      <c r="C36" s="54" t="n"/>
      <c r="D36" s="54" t="n"/>
      <c r="E36" s="54" t="n"/>
      <c r="F36" s="44" t="n"/>
    </row>
    <row r="38" ht="32" customHeight="1">
      <c r="A38" s="9" t="inlineStr">
        <is>
          <t>Approval</t>
        </is>
      </c>
      <c r="B38" s="9" t="inlineStr">
        <is>
          <t>Name</t>
        </is>
      </c>
      <c r="C38" s="9" t="inlineStr"/>
      <c r="D38" s="9" t="inlineStr">
        <is>
          <t>Decision</t>
        </is>
      </c>
      <c r="E38" s="9" t="inlineStr">
        <is>
          <t>Date</t>
        </is>
      </c>
      <c r="F38" s="9" t="inlineStr"/>
    </row>
    <row r="39">
      <c r="A39" s="15" t="inlineStr">
        <is>
          <t>Legal</t>
        </is>
      </c>
      <c r="B39" s="28" t="n"/>
      <c r="C39" s="44" t="n"/>
      <c r="D39" s="28" t="n"/>
      <c r="E39" s="34" t="n"/>
      <c r="F39" s="44" t="n"/>
    </row>
    <row r="40">
      <c r="A40" s="15" t="inlineStr">
        <is>
          <t>Finance</t>
        </is>
      </c>
      <c r="B40" s="28" t="n"/>
      <c r="C40" s="44" t="n"/>
      <c r="D40" s="28" t="n"/>
      <c r="E40" s="34" t="n"/>
      <c r="F40" s="44" t="n"/>
    </row>
    <row r="41">
      <c r="A41" s="15" t="inlineStr">
        <is>
          <t>Procurement</t>
        </is>
      </c>
      <c r="B41" s="28" t="n"/>
      <c r="C41" s="44" t="n"/>
      <c r="D41" s="28" t="n"/>
      <c r="E41" s="34" t="n"/>
      <c r="F41" s="44" t="n"/>
    </row>
    <row r="43">
      <c r="A43" s="13" t="inlineStr">
        <is>
          <t>Made by Veridat · getveridat.com</t>
        </is>
      </c>
    </row>
    <row r="44">
      <c r="A44"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23">
    <mergeCell ref="A16:F16"/>
    <mergeCell ref="B7:C7"/>
    <mergeCell ref="A27:F27"/>
    <mergeCell ref="A26:F26"/>
    <mergeCell ref="E39:F39"/>
    <mergeCell ref="B39:C39"/>
    <mergeCell ref="B12:F12"/>
    <mergeCell ref="A5:F5"/>
    <mergeCell ref="B11:F11"/>
    <mergeCell ref="A23:F23"/>
    <mergeCell ref="A32:F32"/>
    <mergeCell ref="A22:F22"/>
    <mergeCell ref="A17:F17"/>
    <mergeCell ref="E40:F40"/>
    <mergeCell ref="B13:F13"/>
    <mergeCell ref="A10:F10"/>
    <mergeCell ref="A9:F9"/>
    <mergeCell ref="A31:F31"/>
    <mergeCell ref="B40:C40"/>
    <mergeCell ref="A36:F36"/>
    <mergeCell ref="E7:F7"/>
    <mergeCell ref="E41:F41"/>
    <mergeCell ref="B41:C41"/>
  </mergeCells>
  <dataValidations count="1">
    <dataValidation sqref="D39:D41" showDropDown="0" showInputMessage="0" showErrorMessage="0" allowBlank="1" error="Choose from the list." type="list">
      <formula1>"Approved,Approved with conditions,Not approved"</formula1>
    </dataValidation>
  </dataValidations>
  <pageMargins left="0.75" right="0.75" top="1" bottom="1" header="0.5" footer="0.5"/>
  <pageSetup orientation="portrait" paperSize="9" fitToHeight="1" fitToWidth="1"/>
  <drawing xmlns:r="http://schemas.openxmlformats.org/officeDocument/2006/relationships" r:id="rId1"/>
</worksheet>
</file>

<file path=xl/worksheets/sheet12.xml><?xml version="1.0" encoding="utf-8"?>
<worksheet xmlns="http://schemas.openxmlformats.org/spreadsheetml/2006/main">
  <sheetPr>
    <outlinePr summaryBelow="1" summaryRight="1"/>
    <pageSetUpPr fitToPage="1"/>
  </sheetPr>
  <dimension ref="A1:F59"/>
  <sheetViews>
    <sheetView showGridLines="0" workbookViewId="0">
      <pane ySplit="8" topLeftCell="A9" activePane="bottomLeft" state="frozen"/>
      <selection pane="bottomLeft" activeCell="A1" sqref="A1"/>
    </sheetView>
  </sheetViews>
  <sheetFormatPr baseColWidth="8" defaultRowHeight="15"/>
  <cols>
    <col width="40" customWidth="1" min="1" max="1"/>
    <col width="16" customWidth="1" min="2" max="2"/>
    <col width="16" customWidth="1" min="3" max="3"/>
    <col width="16" customWidth="1" min="4" max="4"/>
    <col width="16" customWidth="1" min="5" max="5"/>
    <col width="40" customWidth="1" min="6" max="6"/>
  </cols>
  <sheetData>
    <row r="1" ht="14" customHeight="1">
      <c r="A1" s="1" t="n"/>
      <c r="B1" s="1" t="n"/>
      <c r="C1" s="1" t="n"/>
      <c r="D1" s="1" t="n"/>
      <c r="E1" s="1" t="n"/>
      <c r="F1" s="1" t="n"/>
    </row>
    <row r="2" ht="30" customHeight="1">
      <c r="A2" s="1" t="n"/>
      <c r="B2" s="2" t="inlineStr">
        <is>
          <t>Worked example: Example Home Ltd (made up)</t>
        </is>
      </c>
      <c r="C2" s="1" t="n"/>
      <c r="D2" s="1" t="n"/>
      <c r="E2" s="1" t="n"/>
      <c r="F2" s="1" t="n"/>
    </row>
    <row r="3" ht="14" customHeight="1">
      <c r="A3" s="1" t="n"/>
      <c r="B3" s="1" t="n"/>
      <c r="C3" s="1" t="n"/>
      <c r="D3" s="1" t="n"/>
      <c r="E3" s="1" t="n"/>
      <c r="F3" s="1" t="n"/>
    </row>
    <row r="4" ht="4" customHeight="1">
      <c r="A4" s="3" t="n"/>
      <c r="B4" s="3" t="n"/>
      <c r="C4" s="3" t="n"/>
      <c r="D4" s="3" t="n"/>
      <c r="E4" s="3" t="n"/>
      <c r="F4" s="3" t="n"/>
    </row>
    <row r="5" ht="42" customHeight="1">
      <c r="A5" s="57" t="inlineStr">
        <is>
          <t>MADE-UP FIGURES. Example Home Ltd is a fictional homeware brand. Every number on this tab is invented to show how the sums work: not a forecast, not a benchmark and not results from any product. The 'with software' hours stand in for a trial; yours may be higher or lower.</t>
        </is>
      </c>
      <c r="B5" s="58" t="n"/>
      <c r="C5" s="58" t="n"/>
      <c r="D5" s="58" t="n"/>
      <c r="E5" s="58" t="n"/>
      <c r="F5" s="58" t="n"/>
    </row>
    <row r="6">
      <c r="A6" s="5" t="inlineStr">
        <is>
          <t>Key (this tab):</t>
        </is>
      </c>
      <c r="B6" s="59" t="inlineStr">
        <is>
          <t>Made-up input</t>
        </is>
      </c>
      <c r="C6" s="7" t="inlineStr">
        <is>
          <t>Formula (locked)</t>
        </is>
      </c>
      <c r="D6" s="8" t="inlineStr">
        <is>
          <t>Notes</t>
        </is>
      </c>
    </row>
    <row r="8" ht="32" customHeight="1">
      <c r="A8" s="9" t="inlineStr">
        <is>
          <t>Made-up inputs</t>
        </is>
      </c>
      <c r="B8" s="9" t="inlineStr">
        <is>
          <t>Value</t>
        </is>
      </c>
      <c r="C8" s="9" t="inlineStr"/>
      <c r="D8" s="9" t="inlineStr"/>
      <c r="E8" s="9" t="inlineStr"/>
      <c r="F8" s="9" t="inlineStr">
        <is>
          <t>Notes</t>
        </is>
      </c>
    </row>
    <row r="9">
      <c r="A9" s="15" t="inlineStr">
        <is>
          <t>New claims approved a year</t>
        </is>
      </c>
      <c r="B9" s="60" t="n">
        <v>120</v>
      </c>
    </row>
    <row r="10">
      <c r="A10" s="15" t="inlineStr">
        <is>
          <t>Claims re-reviewed a year</t>
        </is>
      </c>
      <c r="B10" s="60" t="n">
        <v>200</v>
      </c>
    </row>
    <row r="11">
      <c r="A11" s="15" t="inlineStr">
        <is>
          <t>Share of new claims sent to external counsel</t>
        </is>
      </c>
      <c r="B11" s="61" t="n">
        <v>0.25</v>
      </c>
    </row>
    <row r="12">
      <c r="A12" s="15" t="inlineStr">
        <is>
          <t>External counsel hours per claim</t>
        </is>
      </c>
      <c r="B12" s="62" t="n">
        <v>2</v>
      </c>
    </row>
    <row r="13">
      <c r="A13" s="15" t="inlineStr">
        <is>
          <t>Quoted counsel rate (£ an hour)</t>
        </is>
      </c>
      <c r="B13" s="63" t="n">
        <v>320</v>
      </c>
    </row>
    <row r="14">
      <c r="A14" s="15" t="inlineStr">
        <is>
          <t>Regulator or retailer requests a year</t>
        </is>
      </c>
      <c r="B14" s="60" t="n">
        <v>4</v>
      </c>
    </row>
    <row r="15">
      <c r="A15" s="15" t="inlineStr">
        <is>
          <t>Hours to answer one request</t>
        </is>
      </c>
      <c r="B15" s="62" t="n">
        <v>6</v>
      </c>
    </row>
    <row r="16">
      <c r="A16" s="15" t="inlineStr">
        <is>
          <t>Ads or pack runs withdrawn a year</t>
        </is>
      </c>
      <c r="B16" s="60" t="n">
        <v>1</v>
      </c>
    </row>
    <row r="17">
      <c r="A17" s="15" t="inlineStr">
        <is>
          <t>Cost to withdraw and replace one (£)</t>
        </is>
      </c>
      <c r="B17" s="63" t="n">
        <v>3000</v>
      </c>
    </row>
    <row r="18">
      <c r="A18" s="15" t="inlineStr">
        <is>
          <t>Software: monthly price (£), billed monthly</t>
        </is>
      </c>
      <c r="B18" s="63" t="n">
        <v>450</v>
      </c>
      <c r="F18" s="17" t="inlineStr">
        <is>
          <t>A made-up price, not a quote from any vendor.</t>
        </is>
      </c>
    </row>
    <row r="20" ht="32" customHeight="1">
      <c r="A20" s="9" t="inlineStr">
        <is>
          <t>Role (made up)</t>
        </is>
      </c>
      <c r="B20" s="9" t="inlineStr">
        <is>
          <t>Hourly cost (£)</t>
        </is>
      </c>
      <c r="C20" s="9" t="inlineStr">
        <is>
          <t>Hours per new claim today</t>
        </is>
      </c>
      <c r="D20" s="9" t="inlineStr">
        <is>
          <t>Hours per re-review today</t>
        </is>
      </c>
      <c r="E20" s="9" t="inlineStr">
        <is>
          <t>With software: new claim</t>
        </is>
      </c>
      <c r="F20" s="9" t="inlineStr">
        <is>
          <t>With software: re-review</t>
        </is>
      </c>
    </row>
    <row r="21">
      <c r="A21" s="15" t="inlineStr">
        <is>
          <t>Marketing</t>
        </is>
      </c>
      <c r="B21" s="63" t="n">
        <v>45</v>
      </c>
      <c r="C21" s="62" t="n">
        <v>3</v>
      </c>
      <c r="D21" s="62" t="n">
        <v>0.5</v>
      </c>
      <c r="E21" s="62" t="n">
        <v>2.5</v>
      </c>
      <c r="F21" s="62" t="n">
        <v>0.4</v>
      </c>
    </row>
    <row r="22">
      <c r="A22" s="15" t="inlineStr">
        <is>
          <t>Product or technical</t>
        </is>
      </c>
      <c r="B22" s="63" t="n">
        <v>50</v>
      </c>
      <c r="C22" s="62" t="n">
        <v>2</v>
      </c>
      <c r="D22" s="62" t="n">
        <v>0.25</v>
      </c>
      <c r="E22" s="62" t="n">
        <v>1.75</v>
      </c>
      <c r="F22" s="62" t="n">
        <v>0.25</v>
      </c>
    </row>
    <row r="23">
      <c r="A23" s="15" t="inlineStr">
        <is>
          <t>Legal</t>
        </is>
      </c>
      <c r="B23" s="63" t="n">
        <v>85</v>
      </c>
      <c r="C23" s="62" t="n">
        <v>2.5</v>
      </c>
      <c r="D23" s="62" t="n">
        <v>0.5</v>
      </c>
      <c r="E23" s="62" t="n">
        <v>2.25</v>
      </c>
      <c r="F23" s="62" t="n">
        <v>0.4</v>
      </c>
    </row>
    <row r="24">
      <c r="A24" s="15" t="inlineStr">
        <is>
          <t>Compliance or regulatory</t>
        </is>
      </c>
      <c r="B24" s="63" t="n">
        <v>60</v>
      </c>
      <c r="C24" s="62" t="n">
        <v>1</v>
      </c>
      <c r="D24" s="62" t="n">
        <v>0.25</v>
      </c>
      <c r="E24" s="62" t="n">
        <v>1</v>
      </c>
      <c r="F24" s="62" t="n">
        <v>0.25</v>
      </c>
    </row>
    <row r="25">
      <c r="A25" s="15" t="inlineStr">
        <is>
          <t>Sustainability</t>
        </is>
      </c>
      <c r="B25" s="63" t="n">
        <v>50</v>
      </c>
      <c r="C25" s="62" t="n">
        <v>0.5</v>
      </c>
      <c r="D25" s="62" t="n">
        <v>0</v>
      </c>
      <c r="E25" s="62" t="n">
        <v>0.5</v>
      </c>
      <c r="F25" s="62" t="n">
        <v>0</v>
      </c>
    </row>
    <row r="26">
      <c r="A26" s="15" t="inlineStr">
        <is>
          <t>Other</t>
        </is>
      </c>
      <c r="B26" s="63" t="n">
        <v>35</v>
      </c>
      <c r="C26" s="62" t="n">
        <v>0.5</v>
      </c>
      <c r="D26" s="62" t="n">
        <v>0</v>
      </c>
      <c r="E26" s="62" t="n">
        <v>0.5</v>
      </c>
      <c r="F26" s="62" t="n">
        <v>0</v>
      </c>
    </row>
    <row r="27">
      <c r="A27" s="15" t="inlineStr">
        <is>
          <t>Set-up hours (software, one-off)</t>
        </is>
      </c>
      <c r="B27" s="62" t="n">
        <v>32</v>
      </c>
      <c r="C27" s="17" t="inlineStr">
        <is>
          <t>Marketing 16, Product 4, Legal 6, Compliance 4, Sustainability 2 (costed at each role's rate below).</t>
        </is>
      </c>
      <c r="D27" s="25" t="n"/>
      <c r="E27" s="25" t="n"/>
      <c r="F27" s="26" t="n"/>
    </row>
    <row r="28">
      <c r="A28" s="15" t="inlineStr">
        <is>
          <t>Set-up cost (£)</t>
        </is>
      </c>
      <c r="B28" s="29">
        <f>B21*16+B22*4+B23*6+B24*4+B25*2</f>
        <v/>
      </c>
    </row>
    <row r="29">
      <c r="A29" s="15" t="inlineStr">
        <is>
          <t>Admin hours a month (Marketing)</t>
        </is>
      </c>
      <c r="B29" s="62" t="n">
        <v>2</v>
      </c>
    </row>
    <row r="30">
      <c r="A30" s="15" t="inlineStr">
        <is>
          <t>Blended hourly cost (£)</t>
        </is>
      </c>
      <c r="B30" s="23">
        <f>SUMPRODUCT(B21:B26,C21:C26)/SUM(C21:C26)</f>
        <v/>
      </c>
    </row>
    <row r="32" ht="32" customHeight="1">
      <c r="A32" s="9" t="inlineStr">
        <is>
          <t>Annual cost (£)</t>
        </is>
      </c>
      <c r="B32" s="9" t="inlineStr">
        <is>
          <t>Business as usual</t>
        </is>
      </c>
      <c r="C32" s="9" t="inlineStr">
        <is>
          <t>Software</t>
        </is>
      </c>
      <c r="D32" s="9" t="inlineStr"/>
      <c r="E32" s="9" t="inlineStr"/>
      <c r="F32" s="9" t="inlineStr">
        <is>
          <t>How it's worked out</t>
        </is>
      </c>
    </row>
    <row r="33">
      <c r="A33" s="15" t="inlineStr">
        <is>
          <t>Internal time: new claims</t>
        </is>
      </c>
      <c r="B33" s="29">
        <f>SUMPRODUCT(B21:B26,C21:C26)*B9</f>
        <v/>
      </c>
      <c r="C33" s="29">
        <f>SUMPRODUCT(B21:B26,E21:E26)*B9</f>
        <v/>
      </c>
      <c r="F33" s="17" t="inlineStr">
        <is>
          <t>Hourly cost x hours per claim, summed across roles, x claims a year</t>
        </is>
      </c>
    </row>
    <row r="34">
      <c r="A34" s="15" t="inlineStr">
        <is>
          <t>Internal time: re-reviews</t>
        </is>
      </c>
      <c r="B34" s="29">
        <f>SUMPRODUCT(B21:B26,D21:D26)*B10</f>
        <v/>
      </c>
      <c r="C34" s="29">
        <f>SUMPRODUCT(B21:B26,F21:F26)*B10</f>
        <v/>
      </c>
      <c r="F34" s="17" t="inlineStr">
        <is>
          <t>Same, for re-reviews</t>
        </is>
      </c>
    </row>
    <row r="35">
      <c r="A35" s="15" t="inlineStr">
        <is>
          <t>Ongoing admin time</t>
        </is>
      </c>
      <c r="B35" s="29">
        <f>0</f>
        <v/>
      </c>
      <c r="C35" s="29">
        <f>B21*B29*12</f>
        <v/>
      </c>
      <c r="F35" s="17" t="inlineStr">
        <is>
          <t>Admin hours a month x 12 x hourly cost</t>
        </is>
      </c>
    </row>
    <row r="36">
      <c r="A36" s="15" t="inlineStr">
        <is>
          <t>External counsel</t>
        </is>
      </c>
      <c r="B36" s="29">
        <f>B9*B11*B12*B13</f>
        <v/>
      </c>
      <c r="C36" s="29">
        <f>B9*B11*B12*B13</f>
        <v/>
      </c>
      <c r="F36" s="17" t="inlineStr">
        <is>
          <t>Claims x share sent out x hours x rate (kept the same)</t>
        </is>
      </c>
    </row>
    <row r="37">
      <c r="A37" s="15" t="inlineStr">
        <is>
          <t>Regulator or retailer requests</t>
        </is>
      </c>
      <c r="B37" s="29">
        <f>B14*B15*B30</f>
        <v/>
      </c>
      <c r="C37" s="29">
        <f>B14*B15*B30</f>
        <v/>
      </c>
      <c r="F37" s="17" t="inlineStr">
        <is>
          <t>Kept the same: no fewer requests assumed</t>
        </is>
      </c>
    </row>
    <row r="38">
      <c r="A38" s="15" t="inlineStr">
        <is>
          <t>Withdrawals</t>
        </is>
      </c>
      <c r="B38" s="29">
        <f>B16*B17</f>
        <v/>
      </c>
      <c r="C38" s="29">
        <f>B16*B17</f>
        <v/>
      </c>
      <c r="F38" s="17" t="inlineStr">
        <is>
          <t>Kept the same</t>
        </is>
      </c>
    </row>
    <row r="39">
      <c r="A39" s="15" t="inlineStr">
        <is>
          <t>Subscription</t>
        </is>
      </c>
      <c r="B39" s="29">
        <f>0</f>
        <v/>
      </c>
      <c r="C39" s="29">
        <f>B18*12</f>
        <v/>
      </c>
      <c r="F39" s="17" t="inlineStr">
        <is>
          <t>Monthly price x 12</t>
        </is>
      </c>
    </row>
    <row r="40">
      <c r="A40" s="10" t="inlineStr">
        <is>
          <t>Annual running cost</t>
        </is>
      </c>
      <c r="B40" s="37">
        <f>SUM(B33:B39)</f>
        <v/>
      </c>
      <c r="C40" s="37">
        <f>SUM(C33:C39)</f>
        <v/>
      </c>
      <c r="F40" s="17" t="inlineStr"/>
    </row>
    <row r="41">
      <c r="A41" s="15" t="inlineStr">
        <is>
          <t>One-off set-up (year 1)</t>
        </is>
      </c>
      <c r="B41" s="29">
        <f>0</f>
        <v/>
      </c>
      <c r="C41" s="29">
        <f>B28</f>
        <v/>
      </c>
      <c r="F41" s="17" t="inlineStr"/>
    </row>
    <row r="42">
      <c r="A42" s="10" t="inlineStr">
        <is>
          <t>Total cost over 3 years</t>
        </is>
      </c>
      <c r="B42" s="37">
        <f>3*B40+B41</f>
        <v/>
      </c>
      <c r="C42" s="37">
        <f>3*C40+C41</f>
        <v/>
      </c>
      <c r="F42" s="17" t="inlineStr"/>
    </row>
    <row r="44" ht="32" customHeight="1">
      <c r="A44" s="9" t="inlineStr">
        <is>
          <t>Results (made-up figures)</t>
        </is>
      </c>
      <c r="B44" s="9" t="inlineStr">
        <is>
          <t>Value</t>
        </is>
      </c>
      <c r="C44" s="9" t="inlineStr"/>
      <c r="D44" s="9" t="inlineStr"/>
      <c r="E44" s="9" t="inlineStr"/>
      <c r="F44" s="9" t="inlineStr">
        <is>
          <t>How it's worked out</t>
        </is>
      </c>
    </row>
    <row r="45">
      <c r="A45" s="10" t="inlineStr">
        <is>
          <t>Annual net saving (£)</t>
        </is>
      </c>
      <c r="B45" s="37">
        <f>B40-C40</f>
        <v/>
      </c>
      <c r="F45" s="17" t="inlineStr">
        <is>
          <t>Business as usual minus software, running costs</t>
        </is>
      </c>
    </row>
    <row r="46">
      <c r="A46" s="10" t="inlineStr">
        <is>
          <t>ROI, year 1</t>
        </is>
      </c>
      <c r="B46" s="39">
        <f>(B40+B41-C40-C41)/(C39+C41)</f>
        <v/>
      </c>
      <c r="F46" s="17" t="inlineStr">
        <is>
          <t>Year 1 net saving / (subscription + set-up)</t>
        </is>
      </c>
    </row>
    <row r="47">
      <c r="A47" s="10" t="inlineStr">
        <is>
          <t>ROI over 3 years</t>
        </is>
      </c>
      <c r="B47" s="39">
        <f>(B42-C42)/(3*C39+C41)</f>
        <v/>
      </c>
      <c r="F47" s="17" t="inlineStr">
        <is>
          <t>3-year net saving / (3 years' subscription + set-up)</t>
        </is>
      </c>
    </row>
    <row r="48">
      <c r="A48" s="10" t="inlineStr">
        <is>
          <t>Payback (months)</t>
        </is>
      </c>
      <c r="B48" s="40">
        <f>IF(B45&lt;=0,"Doesn't pay back",C41/(B45/12))</f>
        <v/>
      </c>
      <c r="F48" s="17" t="inlineStr">
        <is>
          <t>Set-up cost / monthly net saving</t>
        </is>
      </c>
    </row>
    <row r="49">
      <c r="A49" s="10" t="inlineStr">
        <is>
          <t>Break-even hours each claim must save</t>
        </is>
      </c>
      <c r="B49" s="22">
        <f>C39/(B9+B10)/B30</f>
        <v/>
      </c>
      <c r="F49" s="17" t="inlineStr">
        <is>
          <t>Annual subscription / claims a year / blended hourly cost</t>
        </is>
      </c>
    </row>
    <row r="50">
      <c r="A50" s="10" t="inlineStr">
        <is>
          <t>Measured hours saved per claim (weighted)</t>
        </is>
      </c>
      <c r="B50" s="22">
        <f>(B9*(SUM(C21:C26)-SUM(E21:E26))+B10*(SUM(D21:D26)-SUM(F21:F26)))/(B9+B10)</f>
        <v/>
      </c>
      <c r="F50" s="17" t="inlineStr">
        <is>
          <t>Today minus with software, weighted by new claims and re-reviews</t>
        </is>
      </c>
    </row>
    <row r="51">
      <c r="A51" s="10" t="inlineStr">
        <is>
          <t>Annual net saving if only 50% of the time saving holds (£)</t>
        </is>
      </c>
      <c r="B51" s="37">
        <f>0.5*((B33+B34)-(C33+C34))-(C35+C39)</f>
        <v/>
      </c>
      <c r="F51" s="17" t="inlineStr">
        <is>
          <t>Sensitivity: the internal time saving halved</t>
        </is>
      </c>
    </row>
    <row r="53">
      <c r="A53" s="15" t="inlineStr">
        <is>
          <t>Made-up global turnover (£)</t>
        </is>
      </c>
      <c r="B53" s="63" t="n">
        <v>40000000</v>
      </c>
    </row>
    <row r="54" ht="30" customHeight="1">
      <c r="A54" s="10" t="inlineStr">
        <is>
          <t>CMA statutory maximum: statutory maximum, not a forecast or a saving (£)</t>
        </is>
      </c>
      <c r="B54" s="37">
        <f>MAX(0.1*B53,300000)</f>
        <v/>
      </c>
      <c r="F54" s="17" t="inlineStr">
        <is>
          <t>Shown for context in the risk register only. Never added to the saving.</t>
        </is>
      </c>
    </row>
    <row r="56" ht="30" customHeight="1">
      <c r="A56" s="17" t="inlineStr">
        <is>
          <t>What this example shows: a modest saving can still pay back, but the sensitivity row shows it turns negative if only half the measured time saving holds. That's the conversation to have with Finance before you buy.</t>
        </is>
      </c>
      <c r="B56" s="25" t="n"/>
      <c r="C56" s="25" t="n"/>
      <c r="D56" s="25" t="n"/>
      <c r="E56" s="25" t="n"/>
      <c r="F56" s="26" t="n"/>
    </row>
    <row r="58">
      <c r="A58" s="13" t="inlineStr">
        <is>
          <t>Made by Veridat · getveridat.com</t>
        </is>
      </c>
    </row>
    <row r="59">
      <c r="A59"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3">
    <mergeCell ref="C27:F27"/>
    <mergeCell ref="A5:F5"/>
    <mergeCell ref="A56:F56"/>
  </mergeCells>
  <pageMargins left="0.75" right="0.75" top="1" bottom="1" header="0.5" footer="0.5"/>
  <pageSetup paperSize="9" fitToHeight="0" fitToWidth="1"/>
  <drawing xmlns:r="http://schemas.openxmlformats.org/officeDocument/2006/relationships" r:id="rId1"/>
</worksheet>
</file>

<file path=xl/worksheets/sheet13.xml><?xml version="1.0" encoding="utf-8"?>
<worksheet xmlns="http://schemas.openxmlformats.org/spreadsheetml/2006/main">
  <sheetPr>
    <outlinePr summaryBelow="1" summaryRight="1"/>
    <pageSetUpPr fitToPage="1"/>
  </sheetPr>
  <dimension ref="A1:D19"/>
  <sheetViews>
    <sheetView showGridLines="0" workbookViewId="0">
      <pane ySplit="7" topLeftCell="A8" activePane="bottomLeft" state="frozen"/>
      <selection pane="bottomLeft" activeCell="A1" sqref="A1"/>
    </sheetView>
  </sheetViews>
  <sheetFormatPr baseColWidth="8" defaultRowHeight="15"/>
  <cols>
    <col width="50" customWidth="1" min="1" max="1"/>
    <col width="70" customWidth="1" min="2" max="2"/>
    <col width="16" customWidth="1" min="3" max="3"/>
  </cols>
  <sheetData>
    <row r="1" ht="14" customHeight="1">
      <c r="A1" s="1" t="n"/>
      <c r="B1" s="1" t="n"/>
      <c r="C1" s="1" t="n"/>
    </row>
    <row r="2" ht="30" customHeight="1">
      <c r="A2" s="1" t="n"/>
      <c r="B2" s="2" t="inlineStr">
        <is>
          <t>Sources</t>
        </is>
      </c>
      <c r="C2" s="1" t="n"/>
    </row>
    <row r="3" ht="14" customHeight="1">
      <c r="A3" s="1" t="n"/>
      <c r="B3" s="1" t="n"/>
      <c r="C3" s="1" t="n"/>
    </row>
    <row r="4" ht="4" customHeight="1">
      <c r="A4" s="3" t="n"/>
      <c r="B4" s="3" t="n"/>
      <c r="C4" s="3" t="n"/>
    </row>
    <row r="5" ht="42" customHeight="1">
      <c r="A5" s="4" t="inlineStr">
        <is>
          <t>The official sources this template uses, checked on 2 November 2026.</t>
        </is>
      </c>
    </row>
    <row r="6">
      <c r="A6" s="5" t="inlineStr">
        <is>
          <t>Key:</t>
        </is>
      </c>
      <c r="B6" s="6" t="inlineStr">
        <is>
          <t>Your input</t>
        </is>
      </c>
      <c r="C6" s="7" t="inlineStr">
        <is>
          <t>Formula (locked)</t>
        </is>
      </c>
      <c r="D6" s="8" t="inlineStr">
        <is>
          <t>Notes</t>
        </is>
      </c>
    </row>
    <row r="7" ht="32" customHeight="1">
      <c r="A7" s="9" t="inlineStr">
        <is>
          <t>Source</t>
        </is>
      </c>
      <c r="B7" s="9" t="inlineStr">
        <is>
          <t>Link</t>
        </is>
      </c>
      <c r="C7" s="9" t="inlineStr">
        <is>
          <t>Checked</t>
        </is>
      </c>
    </row>
    <row r="8" ht="40" customHeight="1">
      <c r="A8" s="15" t="inlineStr">
        <is>
          <t>CMA: how the CMA uses its direct consumer enforcement powers (fines up to 10% of global turnover or £300,000, whichever is greater)</t>
        </is>
      </c>
      <c r="B8" s="64" t="inlineStr">
        <is>
          <t>https://www.gov.uk/government/publications/how-the-cma-uses-its-direct-consumer-enforcement-powers/how-the-cma-uses-its-direct-consumer-enforcement-powers</t>
        </is>
      </c>
      <c r="C8" s="65" t="inlineStr">
        <is>
          <t>2 Nov 2026</t>
        </is>
      </c>
    </row>
    <row r="9" ht="40" customHeight="1">
      <c r="A9" s="15" t="inlineStr">
        <is>
          <t>gov.uk: what businesses need to know about unfair commercial practices (changes in force 6 April 2025)</t>
        </is>
      </c>
      <c r="B9" s="64" t="inlineStr">
        <is>
          <t>https://www.gov.uk/government/publications/what-businesses-need-to-know-about-unfair-commercial-practices/what-businesses-need-to-know-about-unfair-commercial-practices</t>
        </is>
      </c>
      <c r="C9" s="65" t="inlineStr">
        <is>
          <t>2 Nov 2026</t>
        </is>
      </c>
    </row>
    <row r="10" ht="40" customHeight="1">
      <c r="A10" s="15" t="inlineStr">
        <is>
          <t>CMA207: unfair commercial practices guidance</t>
        </is>
      </c>
      <c r="B10" s="64" t="inlineStr">
        <is>
          <t>https://www.gov.uk/government/publications/unfair-commercial-practices-cma207/unfair-commercial-practices</t>
        </is>
      </c>
      <c r="C10" s="65" t="inlineStr">
        <is>
          <t>2 Nov 2026</t>
        </is>
      </c>
    </row>
    <row r="11" ht="40" customHeight="1">
      <c r="A11" s="15" t="inlineStr">
        <is>
          <t>ASA: how the system works (sanctions)</t>
        </is>
      </c>
      <c r="B11" s="64" t="inlineStr">
        <is>
          <t>https://www.asa.org.uk/type/non_broadcast/code_section/how-the-system-works.html</t>
        </is>
      </c>
      <c r="C11" s="65" t="inlineStr">
        <is>
          <t>2 Nov 2026</t>
        </is>
      </c>
    </row>
    <row r="12" ht="40" customHeight="1">
      <c r="A12" s="15" t="inlineStr">
        <is>
          <t>ASA: substantiation advice (CAP Code rule 3.7)</t>
        </is>
      </c>
      <c r="B12" s="64" t="inlineStr">
        <is>
          <t>https://www.asa.org.uk/advice-online/substantiation.html</t>
        </is>
      </c>
      <c r="C12" s="65" t="inlineStr">
        <is>
          <t>2 Nov 2026</t>
        </is>
      </c>
    </row>
    <row r="13" ht="40" customHeight="1">
      <c r="A13" s="15" t="inlineStr">
        <is>
          <t>gov.uk: solicitors' guideline hourly rates (from 1 January 2026)</t>
        </is>
      </c>
      <c r="B13" s="64" t="inlineStr">
        <is>
          <t>https://www.gov.uk/guidance/solicitors-guideline-hourly-rates</t>
        </is>
      </c>
      <c r="C13" s="65" t="inlineStr">
        <is>
          <t>2 Nov 2026</t>
        </is>
      </c>
    </row>
    <row r="14" ht="40" customHeight="1">
      <c r="A14" s="15" t="inlineStr">
        <is>
          <t>HM Treasury: The Green Book (2026)</t>
        </is>
      </c>
      <c r="B14" s="64" t="inlineStr">
        <is>
          <t>https://www.gov.uk/government/publications/the-green-book-appraisal-and-evaluation-in-central-government/the-green-book-2026</t>
        </is>
      </c>
      <c r="C14" s="65" t="inlineStr">
        <is>
          <t>2 Nov 2026</t>
        </is>
      </c>
    </row>
    <row r="15" ht="40" customHeight="1">
      <c r="A15" s="15" t="inlineStr">
        <is>
          <t>HM Treasury: Guidance on Developing Business Cases (2026)</t>
        </is>
      </c>
      <c r="B15" s="64" t="inlineStr">
        <is>
          <t>https://assets.publishing.service.gov.uk/media/6a4390675b6406df58c14006/Guidance_on_Developing_Business_Cases.pdf</t>
        </is>
      </c>
      <c r="C15" s="65" t="inlineStr">
        <is>
          <t>2 Nov 2026</t>
        </is>
      </c>
    </row>
    <row r="18">
      <c r="A18" s="13" t="inlineStr">
        <is>
          <t>Made by Veridat · getveridat.com</t>
        </is>
      </c>
    </row>
    <row r="19">
      <c r="A19" s="14" t="inlineStr">
        <is>
          <t>This is general information, not legal advice. Every number is yours: the template contains no assumed savings.</t>
        </is>
      </c>
    </row>
  </sheetData>
  <sheetProtection selectLockedCells="0" selectUnlockedCells="0" sheet="1" objects="0" insertRows="1" insertHyperlinks="1" autoFilter="1" scenarios="0" formatColumns="0" deleteColumns="1" insertColumns="1" pivotTables="1" deleteRows="1" formatCells="1" formatRows="0" sort="1"/>
  <mergeCells count="1">
    <mergeCell ref="A5:C5"/>
  </mergeCells>
  <hyperlinks>
    <hyperlink xmlns:r="http://schemas.openxmlformats.org/officeDocument/2006/relationships" ref="B8" r:id="rId1"/>
    <hyperlink xmlns:r="http://schemas.openxmlformats.org/officeDocument/2006/relationships" ref="B9" r:id="rId2"/>
    <hyperlink xmlns:r="http://schemas.openxmlformats.org/officeDocument/2006/relationships" ref="B10" r:id="rId3"/>
    <hyperlink xmlns:r="http://schemas.openxmlformats.org/officeDocument/2006/relationships" ref="B11" r:id="rId4"/>
    <hyperlink xmlns:r="http://schemas.openxmlformats.org/officeDocument/2006/relationships" ref="B12" r:id="rId5"/>
    <hyperlink xmlns:r="http://schemas.openxmlformats.org/officeDocument/2006/relationships" ref="B13" r:id="rId6"/>
    <hyperlink xmlns:r="http://schemas.openxmlformats.org/officeDocument/2006/relationships" ref="B14" r:id="rId7"/>
    <hyperlink xmlns:r="http://schemas.openxmlformats.org/officeDocument/2006/relationships" ref="B15" r:id="rId8"/>
  </hyperlinks>
  <pageMargins left="0.75" right="0.75" top="1" bottom="1" header="0.5" footer="0.5"/>
  <pageSetup paperSize="9" fitToHeight="0" fitToWidth="1"/>
  <drawing xmlns:r="http://schemas.openxmlformats.org/officeDocument/2006/relationships" r:id="rId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2026-11-02T15:23:27Z</dcterms:created>
  <dcterms:modified xmlns:dcterms="http://purl.org/dc/terms/" xmlns:xsi="http://www.w3.org/2001/XMLSchema-instance" xsi:type="dcterms:W3CDTF">2026-11-02T15:23:27Z</dcterms:modified>
</cp:coreProperties>
</file>